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3020" windowHeight="8190" tabRatio="905" activeTab="2"/>
  </bookViews>
  <sheets>
    <sheet name="Návod" sheetId="1" r:id="rId1"/>
    <sheet name="List1" sheetId="2" r:id="rId2"/>
    <sheet name="CELKEM dívky - běhy elektricky" sheetId="3" r:id="rId3"/>
    <sheet name="60m" sheetId="4" r:id="rId4"/>
    <sheet name="200m" sheetId="5" r:id="rId5"/>
    <sheet name="800m" sheetId="6" r:id="rId6"/>
    <sheet name="výška startovka" sheetId="7" r:id="rId7"/>
    <sheet name="výška" sheetId="8" r:id="rId8"/>
    <sheet name="dálka startovka" sheetId="9" r:id="rId9"/>
    <sheet name="dálka" sheetId="10" r:id="rId10"/>
    <sheet name="koule startovka" sheetId="11" r:id="rId11"/>
    <sheet name="koule" sheetId="12" r:id="rId12"/>
    <sheet name="štafeta" sheetId="13" r:id="rId13"/>
  </sheets>
  <calcPr calcId="125725" refMode="R1C1"/>
</workbook>
</file>

<file path=xl/calcChain.xml><?xml version="1.0" encoding="utf-8"?>
<calcChain xmlns="http://schemas.openxmlformats.org/spreadsheetml/2006/main">
  <c r="A30" i="6"/>
  <c r="G6"/>
  <c r="G20"/>
  <c r="S37" i="3"/>
  <c r="G28" i="10"/>
  <c r="G26" i="12"/>
  <c r="M38" i="3"/>
  <c r="I22" i="6"/>
  <c r="G13"/>
  <c r="G9"/>
  <c r="I9"/>
  <c r="S9" i="3"/>
  <c r="S33"/>
  <c r="S18"/>
  <c r="S36"/>
  <c r="S30"/>
  <c r="S27"/>
  <c r="S12"/>
  <c r="S15"/>
  <c r="S24"/>
  <c r="S21"/>
  <c r="A15" i="13"/>
  <c r="A10"/>
  <c r="A9"/>
  <c r="M22" i="3"/>
  <c r="M21"/>
  <c r="M25"/>
  <c r="M24"/>
  <c r="M28"/>
  <c r="M27"/>
  <c r="M37"/>
  <c r="M36"/>
  <c r="M34"/>
  <c r="M33"/>
  <c r="M10"/>
  <c r="M9"/>
  <c r="M19"/>
  <c r="M18"/>
  <c r="M13"/>
  <c r="M12"/>
  <c r="M16"/>
  <c r="M15"/>
  <c r="M31"/>
  <c r="M30"/>
  <c r="G31" i="8"/>
  <c r="G5"/>
  <c r="G12"/>
  <c r="G8"/>
  <c r="G13"/>
  <c r="G21"/>
  <c r="G25"/>
  <c r="G29"/>
  <c r="G11"/>
  <c r="G10"/>
  <c r="G9"/>
  <c r="G26"/>
  <c r="G32"/>
  <c r="G33"/>
  <c r="G34"/>
  <c r="G10" i="5"/>
  <c r="A10"/>
  <c r="G23"/>
  <c r="A17"/>
  <c r="G15"/>
  <c r="A19"/>
  <c r="G7"/>
  <c r="A15"/>
  <c r="G24"/>
  <c r="A23"/>
  <c r="G13"/>
  <c r="A18"/>
  <c r="G22"/>
  <c r="A4"/>
  <c r="G4"/>
  <c r="A25"/>
  <c r="G8"/>
  <c r="A9"/>
  <c r="G18"/>
  <c r="A26"/>
  <c r="G12"/>
  <c r="A7"/>
  <c r="G5"/>
  <c r="A13"/>
  <c r="G27"/>
  <c r="A11"/>
  <c r="G30"/>
  <c r="A5"/>
  <c r="G25"/>
  <c r="A16"/>
  <c r="G17"/>
  <c r="A24"/>
  <c r="G21"/>
  <c r="A20"/>
  <c r="G28"/>
  <c r="A6"/>
  <c r="G20"/>
  <c r="A12"/>
  <c r="G6"/>
  <c r="A22"/>
  <c r="G29"/>
  <c r="A21"/>
  <c r="G11"/>
  <c r="A8"/>
  <c r="G26"/>
  <c r="A14"/>
  <c r="G14"/>
  <c r="A27"/>
  <c r="G31"/>
  <c r="A28"/>
  <c r="G16"/>
  <c r="A29"/>
  <c r="G19"/>
  <c r="A30"/>
  <c r="G32"/>
  <c r="A31"/>
  <c r="G9"/>
  <c r="A32"/>
  <c r="A33"/>
  <c r="G33"/>
  <c r="A34"/>
  <c r="G34"/>
  <c r="A35"/>
  <c r="G35"/>
  <c r="A36"/>
  <c r="G36"/>
  <c r="A37"/>
  <c r="G37"/>
  <c r="A38"/>
  <c r="G38"/>
  <c r="A39"/>
  <c r="G39"/>
  <c r="A40"/>
  <c r="G40"/>
  <c r="A41"/>
  <c r="G41"/>
  <c r="A42"/>
  <c r="G42"/>
  <c r="A43"/>
  <c r="G43"/>
  <c r="A44"/>
  <c r="G44"/>
  <c r="A45"/>
  <c r="G45"/>
  <c r="A46"/>
  <c r="G46"/>
  <c r="A47"/>
  <c r="G47"/>
  <c r="A48"/>
  <c r="G48"/>
  <c r="A49"/>
  <c r="G49"/>
  <c r="A50"/>
  <c r="G50"/>
  <c r="A51"/>
  <c r="G51"/>
  <c r="A5" i="4"/>
  <c r="G28"/>
  <c r="A22"/>
  <c r="G30"/>
  <c r="A30"/>
  <c r="G17"/>
  <c r="A7"/>
  <c r="G16"/>
  <c r="A11"/>
  <c r="G14"/>
  <c r="A18"/>
  <c r="G18"/>
  <c r="A27"/>
  <c r="G11"/>
  <c r="A28"/>
  <c r="G32"/>
  <c r="A14"/>
  <c r="G26"/>
  <c r="A16"/>
  <c r="G9"/>
  <c r="A13"/>
  <c r="G20"/>
  <c r="A6"/>
  <c r="G29"/>
  <c r="A12"/>
  <c r="G23"/>
  <c r="A19"/>
  <c r="G24"/>
  <c r="A8"/>
  <c r="G13"/>
  <c r="A24"/>
  <c r="G31"/>
  <c r="A23"/>
  <c r="G12"/>
  <c r="A15"/>
  <c r="G25"/>
  <c r="A4"/>
  <c r="G21"/>
  <c r="A10"/>
  <c r="G6"/>
  <c r="A20"/>
  <c r="G22"/>
  <c r="A25"/>
  <c r="G15"/>
  <c r="A29"/>
  <c r="G7"/>
  <c r="A31"/>
  <c r="G33"/>
  <c r="A9"/>
  <c r="G8"/>
  <c r="A26"/>
  <c r="G4"/>
  <c r="A21"/>
  <c r="G10"/>
  <c r="A17"/>
  <c r="G19"/>
  <c r="A32"/>
  <c r="G27"/>
  <c r="A33"/>
  <c r="G5"/>
  <c r="A34"/>
  <c r="G34"/>
  <c r="A35"/>
  <c r="G35"/>
  <c r="A36"/>
  <c r="G36"/>
  <c r="A37"/>
  <c r="G37"/>
  <c r="A38"/>
  <c r="G38"/>
  <c r="A39"/>
  <c r="G39"/>
  <c r="A40"/>
  <c r="G40"/>
  <c r="A41"/>
  <c r="G41"/>
  <c r="A42"/>
  <c r="G42"/>
  <c r="A43"/>
  <c r="G43"/>
  <c r="A44"/>
  <c r="G44"/>
  <c r="A45"/>
  <c r="G45"/>
  <c r="A46"/>
  <c r="G46"/>
  <c r="A47"/>
  <c r="G47"/>
  <c r="A48"/>
  <c r="G48"/>
  <c r="A49"/>
  <c r="G49"/>
  <c r="A50"/>
  <c r="G50"/>
  <c r="A51"/>
  <c r="G51"/>
  <c r="A9" i="6"/>
  <c r="G18"/>
  <c r="I18"/>
  <c r="A4"/>
  <c r="G25"/>
  <c r="I25"/>
  <c r="A17"/>
  <c r="I13"/>
  <c r="A27"/>
  <c r="G10"/>
  <c r="I10"/>
  <c r="A23"/>
  <c r="G19"/>
  <c r="I19"/>
  <c r="A6"/>
  <c r="G15"/>
  <c r="I15"/>
  <c r="A8"/>
  <c r="G5"/>
  <c r="I5"/>
  <c r="A5"/>
  <c r="G23"/>
  <c r="I23"/>
  <c r="A16"/>
  <c r="G21"/>
  <c r="I21"/>
  <c r="A26"/>
  <c r="I20"/>
  <c r="A24"/>
  <c r="G24"/>
  <c r="I24"/>
  <c r="A7"/>
  <c r="A10"/>
  <c r="G8"/>
  <c r="I8"/>
  <c r="A18"/>
  <c r="G14"/>
  <c r="I14"/>
  <c r="A25"/>
  <c r="G29"/>
  <c r="I29"/>
  <c r="A21"/>
  <c r="G28"/>
  <c r="I28"/>
  <c r="A20"/>
  <c r="G26"/>
  <c r="I26"/>
  <c r="A19"/>
  <c r="G32"/>
  <c r="I32"/>
  <c r="A12"/>
  <c r="G4"/>
  <c r="I4"/>
  <c r="A11"/>
  <c r="I6"/>
  <c r="A13"/>
  <c r="G22"/>
  <c r="A22"/>
  <c r="G17"/>
  <c r="I17"/>
  <c r="A14"/>
  <c r="G16"/>
  <c r="I16"/>
  <c r="A15"/>
  <c r="G33"/>
  <c r="I33"/>
  <c r="A28"/>
  <c r="G11"/>
  <c r="I11"/>
  <c r="A29"/>
  <c r="G27"/>
  <c r="I27"/>
  <c r="G30"/>
  <c r="I30"/>
  <c r="A31"/>
  <c r="G12"/>
  <c r="I12"/>
  <c r="A32"/>
  <c r="G7"/>
  <c r="I7"/>
  <c r="A33"/>
  <c r="G34"/>
  <c r="I34"/>
  <c r="A34"/>
  <c r="G35"/>
  <c r="I35"/>
  <c r="A35"/>
  <c r="G36"/>
  <c r="I36"/>
  <c r="A36"/>
  <c r="G37"/>
  <c r="I37"/>
  <c r="A37"/>
  <c r="G38"/>
  <c r="I38"/>
  <c r="A38"/>
  <c r="G39"/>
  <c r="I39"/>
  <c r="A39"/>
  <c r="G40"/>
  <c r="I40"/>
  <c r="A40"/>
  <c r="G41"/>
  <c r="I41"/>
  <c r="A41"/>
  <c r="G42"/>
  <c r="I42"/>
  <c r="A42"/>
  <c r="G43"/>
  <c r="I43"/>
  <c r="A43"/>
  <c r="G44"/>
  <c r="I44"/>
  <c r="A44"/>
  <c r="G45"/>
  <c r="I45"/>
  <c r="A45"/>
  <c r="G46"/>
  <c r="I46"/>
  <c r="A46"/>
  <c r="G47"/>
  <c r="I47"/>
  <c r="A47"/>
  <c r="G48"/>
  <c r="I48"/>
  <c r="A48"/>
  <c r="G49"/>
  <c r="I49"/>
  <c r="A49"/>
  <c r="G50"/>
  <c r="I50"/>
  <c r="A50"/>
  <c r="G51"/>
  <c r="I51"/>
  <c r="A51"/>
  <c r="G52"/>
  <c r="I52"/>
  <c r="U9" i="3"/>
  <c r="Y9"/>
  <c r="V9"/>
  <c r="AC9"/>
  <c r="W9"/>
  <c r="X9"/>
  <c r="Z9"/>
  <c r="W10"/>
  <c r="U10"/>
  <c r="Y10"/>
  <c r="X10"/>
  <c r="AB9"/>
  <c r="AB10"/>
  <c r="AA9"/>
  <c r="AA10"/>
  <c r="Z10"/>
  <c r="W12"/>
  <c r="X12"/>
  <c r="U12"/>
  <c r="Y12"/>
  <c r="Z12"/>
  <c r="AA12"/>
  <c r="AB12"/>
  <c r="W18"/>
  <c r="X18"/>
  <c r="U18"/>
  <c r="Y18"/>
  <c r="Z18"/>
  <c r="AA18"/>
  <c r="AB18"/>
  <c r="W19"/>
  <c r="X19"/>
  <c r="U19"/>
  <c r="Y19"/>
  <c r="Z19"/>
  <c r="AA19"/>
  <c r="AB19"/>
  <c r="V18"/>
  <c r="AC18"/>
  <c r="W24"/>
  <c r="X24"/>
  <c r="U24"/>
  <c r="Y24"/>
  <c r="Z24"/>
  <c r="AA24"/>
  <c r="AB24"/>
  <c r="W25"/>
  <c r="X25"/>
  <c r="U25"/>
  <c r="Y25"/>
  <c r="Z25"/>
  <c r="AA25"/>
  <c r="AB25"/>
  <c r="V24"/>
  <c r="AC24"/>
  <c r="W30"/>
  <c r="X30"/>
  <c r="U30"/>
  <c r="Y30"/>
  <c r="Z30"/>
  <c r="AA30"/>
  <c r="AB30"/>
  <c r="W31"/>
  <c r="X31"/>
  <c r="U31"/>
  <c r="Y31"/>
  <c r="Z31"/>
  <c r="AA31"/>
  <c r="AB31"/>
  <c r="V30"/>
  <c r="AC30"/>
  <c r="S25"/>
  <c r="V12"/>
  <c r="AC12"/>
  <c r="S22"/>
  <c r="U13"/>
  <c r="Y13"/>
  <c r="W13"/>
  <c r="X13"/>
  <c r="Z13"/>
  <c r="AA13"/>
  <c r="AB13"/>
  <c r="U15"/>
  <c r="Y15"/>
  <c r="V15"/>
  <c r="AC15"/>
  <c r="W15"/>
  <c r="X15"/>
  <c r="Z15"/>
  <c r="AA15"/>
  <c r="AB15"/>
  <c r="S10"/>
  <c r="U16"/>
  <c r="Y16"/>
  <c r="W16"/>
  <c r="X16"/>
  <c r="Z16"/>
  <c r="AA16"/>
  <c r="AB16"/>
  <c r="U17"/>
  <c r="S13"/>
  <c r="U21"/>
  <c r="Y21"/>
  <c r="V21"/>
  <c r="AC21"/>
  <c r="W21"/>
  <c r="X21"/>
  <c r="Z21"/>
  <c r="AA21"/>
  <c r="AB21"/>
  <c r="S28"/>
  <c r="U22"/>
  <c r="Y22"/>
  <c r="W22"/>
  <c r="X22"/>
  <c r="Z22"/>
  <c r="AA22"/>
  <c r="AB22"/>
  <c r="M29"/>
  <c r="S31"/>
  <c r="U27"/>
  <c r="Y27"/>
  <c r="V27"/>
  <c r="AC27"/>
  <c r="W27"/>
  <c r="X27"/>
  <c r="Z27"/>
  <c r="AA27"/>
  <c r="AB27"/>
  <c r="U28"/>
  <c r="Y28"/>
  <c r="W28"/>
  <c r="X28"/>
  <c r="Z28"/>
  <c r="AA28"/>
  <c r="AB28"/>
  <c r="S19"/>
  <c r="U33"/>
  <c r="Y33"/>
  <c r="V33"/>
  <c r="AC33"/>
  <c r="W33"/>
  <c r="X33"/>
  <c r="Z33"/>
  <c r="AA33"/>
  <c r="AB33"/>
  <c r="S16"/>
  <c r="U34"/>
  <c r="Y34"/>
  <c r="W34"/>
  <c r="X34"/>
  <c r="Z34"/>
  <c r="AA34"/>
  <c r="AB34"/>
  <c r="U36"/>
  <c r="Y36"/>
  <c r="V36"/>
  <c r="AC36"/>
  <c r="W36"/>
  <c r="X36"/>
  <c r="Z36"/>
  <c r="AA36"/>
  <c r="AB36"/>
  <c r="S34"/>
  <c r="U37"/>
  <c r="Y37"/>
  <c r="W37"/>
  <c r="X37"/>
  <c r="Z37"/>
  <c r="AA37"/>
  <c r="AB37"/>
  <c r="M39"/>
  <c r="S39"/>
  <c r="U39"/>
  <c r="V39"/>
  <c r="W39"/>
  <c r="X39"/>
  <c r="Y39"/>
  <c r="Z39"/>
  <c r="AA39"/>
  <c r="AB39"/>
  <c r="AC39"/>
  <c r="H39"/>
  <c r="M40"/>
  <c r="S40"/>
  <c r="U40"/>
  <c r="W40"/>
  <c r="X40"/>
  <c r="Y40"/>
  <c r="Z40"/>
  <c r="AA40"/>
  <c r="AB40"/>
  <c r="U42"/>
  <c r="V42"/>
  <c r="W42"/>
  <c r="X42"/>
  <c r="Y42"/>
  <c r="Z42"/>
  <c r="AA42"/>
  <c r="AB42"/>
  <c r="AC42"/>
  <c r="H43"/>
  <c r="M43"/>
  <c r="S43"/>
  <c r="U43"/>
  <c r="W43"/>
  <c r="X43"/>
  <c r="Y43"/>
  <c r="Z43"/>
  <c r="AA43"/>
  <c r="AB43"/>
  <c r="M44"/>
  <c r="S44"/>
  <c r="U45"/>
  <c r="V45"/>
  <c r="W45"/>
  <c r="X45"/>
  <c r="Y45"/>
  <c r="Z45"/>
  <c r="AA45"/>
  <c r="AB45"/>
  <c r="AC45"/>
  <c r="M46"/>
  <c r="S46"/>
  <c r="U46"/>
  <c r="W46"/>
  <c r="H46"/>
  <c r="X46"/>
  <c r="Y46"/>
  <c r="Z46"/>
  <c r="AA46"/>
  <c r="AB46"/>
  <c r="M47"/>
  <c r="S47"/>
  <c r="U48"/>
  <c r="V48"/>
  <c r="W48"/>
  <c r="X48"/>
  <c r="Y48"/>
  <c r="Z48"/>
  <c r="AA48"/>
  <c r="AB48"/>
  <c r="AC48"/>
  <c r="H49"/>
  <c r="M49"/>
  <c r="S49"/>
  <c r="U49"/>
  <c r="W49"/>
  <c r="X49"/>
  <c r="Y49"/>
  <c r="Z49"/>
  <c r="AA49"/>
  <c r="AB49"/>
  <c r="M50"/>
  <c r="S50"/>
  <c r="U51"/>
  <c r="V51"/>
  <c r="W51"/>
  <c r="X51"/>
  <c r="Y51"/>
  <c r="Z51"/>
  <c r="AA51"/>
  <c r="AB51"/>
  <c r="AC51"/>
  <c r="M52"/>
  <c r="S52"/>
  <c r="U52"/>
  <c r="W52"/>
  <c r="X52"/>
  <c r="Y52"/>
  <c r="Z52"/>
  <c r="AA52"/>
  <c r="AB52"/>
  <c r="M53"/>
  <c r="S53"/>
  <c r="U54"/>
  <c r="V54"/>
  <c r="W54"/>
  <c r="X54"/>
  <c r="Y54"/>
  <c r="Z54"/>
  <c r="AA54"/>
  <c r="AB54"/>
  <c r="AC54"/>
  <c r="M55"/>
  <c r="S55"/>
  <c r="U55"/>
  <c r="W55"/>
  <c r="H55"/>
  <c r="X55"/>
  <c r="Y55"/>
  <c r="Z55"/>
  <c r="AA55"/>
  <c r="AB55"/>
  <c r="M56"/>
  <c r="S56"/>
  <c r="A4" i="10"/>
  <c r="G32"/>
  <c r="A5"/>
  <c r="G13"/>
  <c r="A6"/>
  <c r="G4"/>
  <c r="A7"/>
  <c r="G6"/>
  <c r="A8"/>
  <c r="G22"/>
  <c r="A9"/>
  <c r="G19"/>
  <c r="A10"/>
  <c r="G34"/>
  <c r="A11"/>
  <c r="G7"/>
  <c r="A12"/>
  <c r="G15"/>
  <c r="A13"/>
  <c r="G5"/>
  <c r="A14"/>
  <c r="G26"/>
  <c r="A15"/>
  <c r="G21"/>
  <c r="A16"/>
  <c r="G16"/>
  <c r="A17"/>
  <c r="G17"/>
  <c r="A18"/>
  <c r="G30"/>
  <c r="A19"/>
  <c r="G25"/>
  <c r="A20"/>
  <c r="G12"/>
  <c r="A21"/>
  <c r="A22"/>
  <c r="G18"/>
  <c r="A23"/>
  <c r="G10"/>
  <c r="A24"/>
  <c r="G9"/>
  <c r="A25"/>
  <c r="G29"/>
  <c r="A26"/>
  <c r="G11"/>
  <c r="A27"/>
  <c r="G27"/>
  <c r="A28"/>
  <c r="G14"/>
  <c r="A29"/>
  <c r="G20"/>
  <c r="A30"/>
  <c r="G8"/>
  <c r="A31"/>
  <c r="G23"/>
  <c r="A32"/>
  <c r="G24"/>
  <c r="A33"/>
  <c r="G33"/>
  <c r="A34"/>
  <c r="G31"/>
  <c r="A35"/>
  <c r="G35"/>
  <c r="A36"/>
  <c r="G36"/>
  <c r="A37"/>
  <c r="G37"/>
  <c r="A38"/>
  <c r="G38"/>
  <c r="A39"/>
  <c r="G39"/>
  <c r="A40"/>
  <c r="G40"/>
  <c r="A41"/>
  <c r="G41"/>
  <c r="A42"/>
  <c r="G42"/>
  <c r="A43"/>
  <c r="G43"/>
  <c r="A44"/>
  <c r="G44"/>
  <c r="A45"/>
  <c r="G45"/>
  <c r="A46"/>
  <c r="G46"/>
  <c r="A47"/>
  <c r="G47"/>
  <c r="A48"/>
  <c r="G48"/>
  <c r="A49"/>
  <c r="G49"/>
  <c r="A50"/>
  <c r="G50"/>
  <c r="A51"/>
  <c r="G51"/>
  <c r="A11" i="12"/>
  <c r="G8"/>
  <c r="A6"/>
  <c r="G13"/>
  <c r="A9"/>
  <c r="G12"/>
  <c r="A4"/>
  <c r="G14"/>
  <c r="A7"/>
  <c r="G21"/>
  <c r="A10"/>
  <c r="G9"/>
  <c r="A5"/>
  <c r="G17"/>
  <c r="A8"/>
  <c r="G23"/>
  <c r="A12"/>
  <c r="G31"/>
  <c r="A13"/>
  <c r="G11"/>
  <c r="A14"/>
  <c r="G10"/>
  <c r="A15"/>
  <c r="G5"/>
  <c r="A16"/>
  <c r="G20"/>
  <c r="A17"/>
  <c r="G30"/>
  <c r="A18"/>
  <c r="G28"/>
  <c r="A19"/>
  <c r="G27"/>
  <c r="A20"/>
  <c r="G15"/>
  <c r="A21"/>
  <c r="A22"/>
  <c r="G4"/>
  <c r="A23"/>
  <c r="G6"/>
  <c r="A24"/>
  <c r="G22"/>
  <c r="A25"/>
  <c r="G16"/>
  <c r="A26"/>
  <c r="G18"/>
  <c r="A27"/>
  <c r="G25"/>
  <c r="A28"/>
  <c r="G7"/>
  <c r="A29"/>
  <c r="G29"/>
  <c r="A30"/>
  <c r="G24"/>
  <c r="A31"/>
  <c r="G19"/>
  <c r="A32"/>
  <c r="G32"/>
  <c r="A33"/>
  <c r="G33"/>
  <c r="A34"/>
  <c r="G34"/>
  <c r="A35"/>
  <c r="G35"/>
  <c r="A36"/>
  <c r="G36"/>
  <c r="A37"/>
  <c r="G37"/>
  <c r="A38"/>
  <c r="G38"/>
  <c r="A39"/>
  <c r="G39"/>
  <c r="A40"/>
  <c r="G40"/>
  <c r="A41"/>
  <c r="G41"/>
  <c r="A42"/>
  <c r="G42"/>
  <c r="A43"/>
  <c r="G43"/>
  <c r="A44"/>
  <c r="G44"/>
  <c r="A45"/>
  <c r="G45"/>
  <c r="A46"/>
  <c r="G46"/>
  <c r="A47"/>
  <c r="G47"/>
  <c r="A48"/>
  <c r="G48"/>
  <c r="A49"/>
  <c r="G49"/>
  <c r="A50"/>
  <c r="G50"/>
  <c r="A51"/>
  <c r="G51"/>
  <c r="A4" i="13"/>
  <c r="E4"/>
  <c r="G4"/>
  <c r="A5"/>
  <c r="E5"/>
  <c r="G5"/>
  <c r="A6"/>
  <c r="E6"/>
  <c r="G6"/>
  <c r="A7"/>
  <c r="E7"/>
  <c r="G7"/>
  <c r="A8"/>
  <c r="E8"/>
  <c r="G8"/>
  <c r="E9"/>
  <c r="G9"/>
  <c r="E10"/>
  <c r="G10"/>
  <c r="A11"/>
  <c r="E11"/>
  <c r="G11"/>
  <c r="A12"/>
  <c r="E12"/>
  <c r="G12"/>
  <c r="A13"/>
  <c r="E13"/>
  <c r="G13"/>
  <c r="A14"/>
  <c r="E14"/>
  <c r="G14"/>
  <c r="E15"/>
  <c r="G15"/>
  <c r="A16"/>
  <c r="E16"/>
  <c r="G16"/>
  <c r="A17"/>
  <c r="E17"/>
  <c r="G17"/>
  <c r="A18"/>
  <c r="E18"/>
  <c r="G18"/>
  <c r="A19"/>
  <c r="E19"/>
  <c r="G19"/>
  <c r="A20"/>
  <c r="E20"/>
  <c r="G20"/>
  <c r="A21"/>
  <c r="E21"/>
  <c r="G21"/>
  <c r="A22"/>
  <c r="E22"/>
  <c r="G22"/>
  <c r="A23"/>
  <c r="E23"/>
  <c r="G23"/>
  <c r="A24"/>
  <c r="E24"/>
  <c r="G24"/>
  <c r="A25"/>
  <c r="E25"/>
  <c r="G25"/>
  <c r="A26"/>
  <c r="E26"/>
  <c r="G26"/>
  <c r="A27"/>
  <c r="E27"/>
  <c r="G27"/>
  <c r="A28"/>
  <c r="E28"/>
  <c r="G28"/>
  <c r="A29"/>
  <c r="E29"/>
  <c r="G29"/>
  <c r="A30"/>
  <c r="E30"/>
  <c r="G30"/>
  <c r="A31"/>
  <c r="E31"/>
  <c r="G31"/>
  <c r="A32"/>
  <c r="E32"/>
  <c r="G32"/>
  <c r="A33"/>
  <c r="E33"/>
  <c r="G33"/>
  <c r="A34"/>
  <c r="E34"/>
  <c r="G34"/>
  <c r="A35"/>
  <c r="E35"/>
  <c r="G35"/>
  <c r="A4" i="8"/>
  <c r="G6"/>
  <c r="A6"/>
  <c r="G18"/>
  <c r="A9"/>
  <c r="G7"/>
  <c r="A7"/>
  <c r="G22"/>
  <c r="A10"/>
  <c r="G14"/>
  <c r="A5"/>
  <c r="G4"/>
  <c r="A8"/>
  <c r="G16"/>
  <c r="A11"/>
  <c r="G20"/>
  <c r="A12"/>
  <c r="G17"/>
  <c r="A13"/>
  <c r="G24"/>
  <c r="A14"/>
  <c r="G30"/>
  <c r="A15"/>
  <c r="G23"/>
  <c r="A16"/>
  <c r="G28"/>
  <c r="A17"/>
  <c r="G15"/>
  <c r="A18"/>
  <c r="G27"/>
  <c r="A19"/>
  <c r="G19"/>
  <c r="A20"/>
  <c r="A21"/>
  <c r="A22"/>
  <c r="A23"/>
  <c r="A24"/>
  <c r="A25"/>
  <c r="A26"/>
  <c r="A27"/>
  <c r="A28"/>
  <c r="A29"/>
  <c r="A30"/>
  <c r="A31"/>
  <c r="A32"/>
  <c r="A33"/>
  <c r="A34"/>
  <c r="A35"/>
  <c r="G35"/>
  <c r="A36"/>
  <c r="G36"/>
  <c r="A37"/>
  <c r="G37"/>
  <c r="A38"/>
  <c r="G38"/>
  <c r="A39"/>
  <c r="G39"/>
  <c r="A40"/>
  <c r="G40"/>
  <c r="A41"/>
  <c r="G41"/>
  <c r="A42"/>
  <c r="G42"/>
  <c r="A43"/>
  <c r="G43"/>
  <c r="A44"/>
  <c r="G44"/>
  <c r="A45"/>
  <c r="G45"/>
  <c r="A46"/>
  <c r="G46"/>
  <c r="A47"/>
  <c r="G47"/>
  <c r="A48"/>
  <c r="G48"/>
  <c r="A49"/>
  <c r="G49"/>
  <c r="A50"/>
  <c r="G50"/>
  <c r="A51"/>
  <c r="G51"/>
  <c r="H52" i="3"/>
  <c r="H53"/>
  <c r="B52"/>
  <c r="G52"/>
  <c r="B55"/>
  <c r="G55"/>
  <c r="H57"/>
  <c r="H56"/>
  <c r="H51"/>
  <c r="G49"/>
  <c r="H50"/>
  <c r="B49"/>
  <c r="H47"/>
  <c r="G46"/>
  <c r="H48"/>
  <c r="B46"/>
  <c r="H45"/>
  <c r="H44"/>
  <c r="B43"/>
  <c r="G43"/>
  <c r="H40"/>
  <c r="H42"/>
  <c r="H41"/>
  <c r="G39"/>
  <c r="H54"/>
  <c r="H36"/>
  <c r="G36"/>
  <c r="H24"/>
  <c r="G24"/>
  <c r="H9"/>
  <c r="H21"/>
  <c r="G21"/>
  <c r="H33"/>
  <c r="H27"/>
  <c r="G27"/>
  <c r="H15"/>
  <c r="G15"/>
  <c r="G33"/>
  <c r="H30"/>
  <c r="G30"/>
  <c r="G9"/>
  <c r="H18"/>
  <c r="H12"/>
  <c r="H25"/>
  <c r="H26"/>
  <c r="G18"/>
  <c r="G12"/>
  <c r="H22"/>
  <c r="H23"/>
  <c r="H14"/>
  <c r="H16"/>
  <c r="H17"/>
  <c r="H13"/>
  <c r="H20"/>
  <c r="H19"/>
  <c r="H11"/>
  <c r="H10"/>
  <c r="H37"/>
  <c r="H38"/>
  <c r="H29"/>
  <c r="H28"/>
  <c r="H31"/>
  <c r="H32"/>
  <c r="H34"/>
  <c r="H35"/>
</calcChain>
</file>

<file path=xl/sharedStrings.xml><?xml version="1.0" encoding="utf-8"?>
<sst xmlns="http://schemas.openxmlformats.org/spreadsheetml/2006/main" count="784" uniqueCount="261">
  <si>
    <t>NÁVOD K POUŽITÍ EXCELU - aktualizovaná verze pro rok 2006 - pro kategorii Dívky, časy elektricky</t>
  </si>
  <si>
    <t>pro bodování CORNY středoškolského atletického poháru (jedna z řady možností)</t>
  </si>
  <si>
    <t>1.</t>
  </si>
  <si>
    <t>Pro bodování jsou připraveno 8 tabulek - 7 pro jednotlivé disciplíny a 1 pro celkové výsledky družstev. Tato tabulka</t>
  </si>
  <si>
    <r>
      <t xml:space="preserve">není provázána s jednotlivými disciplínami. </t>
    </r>
    <r>
      <rPr>
        <b/>
        <sz val="10"/>
        <rFont val="Arial CE"/>
        <family val="2"/>
        <charset val="238"/>
      </rPr>
      <t>Nepište nikdy do barevně označených buněk</t>
    </r>
    <r>
      <rPr>
        <sz val="10"/>
        <rFont val="Arial CE"/>
        <family val="2"/>
        <charset val="238"/>
      </rPr>
      <t xml:space="preserve">, ani </t>
    </r>
    <r>
      <rPr>
        <b/>
        <sz val="10"/>
        <rFont val="Arial CE"/>
        <family val="2"/>
        <charset val="238"/>
      </rPr>
      <t>obsah</t>
    </r>
    <r>
      <rPr>
        <sz val="10"/>
        <rFont val="Arial CE"/>
        <family val="2"/>
        <charset val="238"/>
      </rPr>
      <t xml:space="preserve"> </t>
    </r>
  </si>
  <si>
    <r>
      <t>těchto buněk nemažte (klávesou DEL)</t>
    </r>
    <r>
      <rPr>
        <sz val="10"/>
        <rFont val="Arial CE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</si>
  <si>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</si>
  <si>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</si>
  <si>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t xml:space="preserve">tento soubor pod jiným jménem, nejlépe pod takovým, které vystihuje závod, který chcete obodovat </t>
    </r>
    <r>
      <rPr>
        <sz val="8"/>
        <rFont val="Arial CE"/>
        <family val="2"/>
        <charset val="238"/>
      </rPr>
      <t>(max. 8 znaků)</t>
    </r>
    <r>
      <rPr>
        <sz val="10"/>
        <rFont val="Arial CE"/>
        <family val="2"/>
        <charset val="238"/>
      </rPr>
      <t>.</t>
    </r>
  </si>
  <si>
    <r>
      <t xml:space="preserve">Například : </t>
    </r>
    <r>
      <rPr>
        <b/>
        <sz val="10"/>
        <rFont val="Arial CE"/>
        <family val="2"/>
        <charset val="238"/>
      </rPr>
      <t>okres-06-divky</t>
    </r>
    <r>
      <rPr>
        <sz val="10"/>
        <rFont val="Arial CE"/>
        <family val="2"/>
        <charset val="238"/>
      </rPr>
      <t xml:space="preserve">    což označuje okresní kolo v r. 2006, nebo </t>
    </r>
    <r>
      <rPr>
        <b/>
        <sz val="10"/>
        <rFont val="Arial CE"/>
        <family val="2"/>
        <charset val="238"/>
      </rPr>
      <t>CL-2006-divky</t>
    </r>
    <r>
      <rPr>
        <sz val="10"/>
        <rFont val="Arial CE"/>
        <family val="2"/>
        <charset val="238"/>
      </rPr>
      <t xml:space="preserve"> - okres Č.Lípa v r. 2006</t>
    </r>
  </si>
  <si>
    <r>
      <t xml:space="preserve">nebo       : </t>
    </r>
    <r>
      <rPr>
        <b/>
        <sz val="10"/>
        <rFont val="Arial CE"/>
        <family val="2"/>
        <charset val="238"/>
      </rPr>
      <t>kr-HKR06-divky</t>
    </r>
    <r>
      <rPr>
        <sz val="10"/>
        <rFont val="Arial CE"/>
        <family val="2"/>
        <charset val="238"/>
      </rPr>
      <t xml:space="preserve">    což označuje krajské kolo v královéhradeckém kraji v r. 2006.</t>
    </r>
  </si>
  <si>
    <t>Příklady údajů, zapsaných u celkových tabulek na řádcích 9-10 a 12-13 pak smažte nebo přepište novými daty.</t>
  </si>
  <si>
    <t xml:space="preserve">Totéž učiňte u jednotlivých disciplín na řádcích 4-6 a na posledním řádku stránky. </t>
  </si>
  <si>
    <t xml:space="preserve">3. </t>
  </si>
  <si>
    <r>
      <t xml:space="preserve">Tento soubor - s názvem </t>
    </r>
    <r>
      <rPr>
        <b/>
        <sz val="10"/>
        <rFont val="Arial CE"/>
        <family val="2"/>
        <charset val="238"/>
      </rPr>
      <t>CornSW06-Divky (elektricke casy).xls</t>
    </r>
    <r>
      <rPr>
        <sz val="10"/>
        <rFont val="Arial CE"/>
        <family val="2"/>
        <charset val="238"/>
      </rPr>
      <t xml:space="preserve"> - si ponechávejte stále ve stejném stavu </t>
    </r>
  </si>
  <si>
    <t xml:space="preserve">pro případ, že v přejmenovaných souborech nechtěně změníte něco v buňkách se vzorci a bodování, </t>
  </si>
  <si>
    <t>či řazení přestane být bez chyb.</t>
  </si>
  <si>
    <t xml:space="preserve">4. </t>
  </si>
  <si>
    <r>
      <t>U celkové tabulky</t>
    </r>
    <r>
      <rPr>
        <sz val="10"/>
        <rFont val="Arial CE"/>
        <family val="2"/>
        <charset val="238"/>
      </rPr>
      <t xml:space="preserve"> se bodové hodnoty (součet za všechny zapsané výkony) objevují ve sloupci G ihned po </t>
    </r>
  </si>
  <si>
    <t xml:space="preserve">zapsání výkonů do příslušných políček. Jakmile je zapsán byť jediný výkon, objeví se ve sloupci B umístění </t>
  </si>
  <si>
    <t xml:space="preserve">družstva, které však nemusí korespondovat se skutečným  pořadím družstev - to stanovíte až po správném </t>
  </si>
  <si>
    <r>
      <t>seřazení dat</t>
    </r>
    <r>
      <rPr>
        <sz val="10"/>
        <rFont val="Arial CE"/>
        <family val="2"/>
        <charset val="238"/>
      </rPr>
      <t xml:space="preserve"> (Označit blok buněk E9 až T56, pak DATA - SEŘADIT  podle sloupce H - sestupně - OK)</t>
    </r>
  </si>
  <si>
    <t>5.</t>
  </si>
  <si>
    <r>
      <t xml:space="preserve">U jednotlivých disciplín </t>
    </r>
    <r>
      <rPr>
        <sz val="10"/>
        <rFont val="Arial CE"/>
        <family val="2"/>
        <charset val="238"/>
      </rPr>
      <t>se bodové hodnoty objevují ve sloupci G (výjimkou je běh na 800 m, u kterého jsou</t>
    </r>
  </si>
  <si>
    <t>bodové hodnoty ve sloupci I ). Popis řazení je uveden přímo v tabulkách pro jednoltivé disciplíny.</t>
  </si>
  <si>
    <t>6.</t>
  </si>
  <si>
    <t>Pokud se nevyznáte dobře v programu EXCEL, řaďte zapsaná data vždy pro celý blok, označený v záhlaví</t>
  </si>
  <si>
    <r>
      <t xml:space="preserve">jednotlivých listů, tj.   </t>
    </r>
    <r>
      <rPr>
        <b/>
        <sz val="10"/>
        <rFont val="Arial CE"/>
        <family val="2"/>
        <charset val="238"/>
      </rPr>
      <t xml:space="preserve">E9.T56, </t>
    </r>
    <r>
      <rPr>
        <sz val="10"/>
        <rFont val="Arial CE"/>
        <family val="2"/>
        <charset val="238"/>
      </rPr>
      <t>jinak se může stát, že řazení nebude</t>
    </r>
    <r>
      <rPr>
        <b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</si>
  <si>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</si>
  <si>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</si>
  <si>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>7.</t>
  </si>
  <si>
    <t xml:space="preserve">Pro snazší zapisování výkonů jednotlivých družstev ukládejte průběžný stav vždy bez seřazení a řaďte jen </t>
  </si>
  <si>
    <r>
      <t xml:space="preserve">tehdy, chcete-li </t>
    </r>
    <r>
      <rPr>
        <b/>
        <sz val="10"/>
        <rFont val="Arial CE"/>
        <family val="2"/>
        <charset val="238"/>
      </rPr>
      <t>vytisknout</t>
    </r>
    <r>
      <rPr>
        <sz val="10"/>
        <rFont val="Arial CE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</si>
  <si>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</si>
  <si>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</si>
  <si>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t>8.</t>
  </si>
  <si>
    <r>
      <t xml:space="preserve">Vezměte na vědomí, že </t>
    </r>
    <r>
      <rPr>
        <b/>
        <sz val="10"/>
        <rFont val="Arial CE"/>
        <family val="2"/>
        <charset val="238"/>
      </rPr>
      <t>tato bodovací pomůcka je "jen" pro 16 družstev</t>
    </r>
    <r>
      <rPr>
        <sz val="10"/>
        <rFont val="Arial CE"/>
        <family val="2"/>
        <charset val="238"/>
      </rPr>
      <t xml:space="preserve"> (jedna stránka u celkové tabulky). </t>
    </r>
  </si>
  <si>
    <t xml:space="preserve">Z údajů za posledních osm let je zjištěno, že tento počet je dostatečný pro všechna okresní i krajská kola Corny </t>
  </si>
  <si>
    <t>středoškolského atletického poháru s výjimkou města Brna, jehož pořadatelé si jistě poradí.</t>
  </si>
  <si>
    <r>
      <t xml:space="preserve">Tabulky pro </t>
    </r>
    <r>
      <rPr>
        <sz val="10"/>
        <rFont val="Arial CE"/>
        <family val="2"/>
        <charset val="238"/>
      </rPr>
      <t>jednotlivé</t>
    </r>
    <r>
      <rPr>
        <b/>
        <sz val="10"/>
        <rFont val="Arial CE"/>
        <family val="2"/>
        <charset val="238"/>
      </rPr>
      <t xml:space="preserve"> disciplíny jsou tedy maximálně pro 48 závodníků</t>
    </r>
    <r>
      <rPr>
        <sz val="10"/>
        <rFont val="Arial CE"/>
        <family val="2"/>
        <charset val="238"/>
      </rPr>
      <t xml:space="preserve"> (jedna stránka u každé disciplíny). </t>
    </r>
  </si>
  <si>
    <t>9.</t>
  </si>
  <si>
    <r>
      <t xml:space="preserve">Údaje za </t>
    </r>
    <r>
      <rPr>
        <b/>
        <sz val="10"/>
        <rFont val="Arial CE"/>
        <family val="2"/>
        <charset val="238"/>
      </rPr>
      <t>každé družstvo zapisujte na dva k tomu určené řádky</t>
    </r>
    <r>
      <rPr>
        <sz val="10"/>
        <rFont val="Arial CE"/>
        <family val="2"/>
        <charset val="238"/>
      </rPr>
      <t>, další řádek je vždy mezera mezi družstvy.</t>
    </r>
  </si>
  <si>
    <r>
      <t xml:space="preserve">Vždy první řádky pro družstva jsou </t>
    </r>
    <r>
      <rPr>
        <b/>
        <sz val="10"/>
        <rFont val="Arial CE"/>
        <family val="2"/>
        <charset val="238"/>
      </rPr>
      <t>ve sloupcích B a G</t>
    </r>
    <r>
      <rPr>
        <sz val="10"/>
        <rFont val="Arial CE"/>
        <family val="2"/>
        <charset val="238"/>
      </rPr>
      <t xml:space="preserve"> označeny pro lepší orientaci </t>
    </r>
    <r>
      <rPr>
        <b/>
        <sz val="10"/>
        <rFont val="Arial CE"/>
        <family val="2"/>
        <charset val="238"/>
      </rPr>
      <t>jinou barvou</t>
    </r>
  </si>
  <si>
    <t>a to šedě</t>
  </si>
  <si>
    <t>nebo zeleně</t>
  </si>
  <si>
    <t>10.</t>
  </si>
  <si>
    <t xml:space="preserve">Výkony zapisujte do správného souboru podle toho, jakým způsobem jsou měřeny výkony v běžeckých </t>
  </si>
  <si>
    <t>disciplínách. Pokud zapíšete "ruční" časy do souboru pro časy "elektrické" bodování nebude správné.</t>
  </si>
  <si>
    <t>Používejte "chlapecké" soubory pro kategorii chlapců, "dívčí" soubory pro kategorii dívek.</t>
  </si>
  <si>
    <t>11.</t>
  </si>
  <si>
    <r>
      <t>Potřebnou administrativu závodu</t>
    </r>
    <r>
      <rPr>
        <sz val="10"/>
        <rFont val="Arial CE"/>
        <family val="2"/>
        <charset val="238"/>
      </rPr>
      <t xml:space="preserve"> (startovní listiny, zápisy pro rozhodčí) </t>
    </r>
    <r>
      <rPr>
        <b/>
        <sz val="10"/>
        <rFont val="Arial CE"/>
        <family val="2"/>
        <charset val="238"/>
      </rPr>
      <t>veďte podle svého</t>
    </r>
    <r>
      <rPr>
        <sz val="10"/>
        <rFont val="Arial CE"/>
        <family val="2"/>
        <charset val="238"/>
      </rPr>
      <t>, do celkové</t>
    </r>
  </si>
  <si>
    <t>tabulky zapisujte jen dva nejlepší výkony z každého družstva v každé disciplíně a jeden výkon ze štafety.</t>
  </si>
  <si>
    <r>
      <t>Mezi čísly pište čárky</t>
    </r>
    <r>
      <rPr>
        <sz val="10"/>
        <rFont val="Arial CE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</si>
  <si>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</si>
  <si>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t xml:space="preserve">Dopustíte-li se </t>
    </r>
    <r>
      <rPr>
        <b/>
        <sz val="10"/>
        <rFont val="Arial CE"/>
        <family val="2"/>
        <charset val="238"/>
      </rPr>
      <t>chyby při zapisování dat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family val="2"/>
        <charset val="238"/>
      </rPr>
      <t>můžete</t>
    </r>
    <r>
      <rPr>
        <sz val="10"/>
        <rFont val="Arial CE"/>
        <family val="2"/>
        <charset val="238"/>
      </rPr>
      <t xml:space="preserve"> je </t>
    </r>
    <r>
      <rPr>
        <b/>
        <sz val="10"/>
        <rFont val="Arial CE"/>
        <family val="2"/>
        <charset val="238"/>
      </rPr>
      <t>kdykoliv opravit</t>
    </r>
    <r>
      <rPr>
        <sz val="10"/>
        <rFont val="Arial CE"/>
        <family val="2"/>
        <charset val="238"/>
      </rPr>
      <t xml:space="preserve">. Pokud se po opravě změní bodový </t>
    </r>
  </si>
  <si>
    <t>zisk družstva tak, že se změní jeho pořadí, seřaďte znovu data - popsáno v bodě 4.</t>
  </si>
  <si>
    <t>12.</t>
  </si>
  <si>
    <t xml:space="preserve">KONEČNÉ    (seřazené)    VERZE TABULEK LZE POVAŽOVAT ZA OFICIÁLNÍ VÝSLEDKY ZÁVODU. </t>
  </si>
  <si>
    <t xml:space="preserve">Věřím, že těchto 12 pokynů stačí k tomu, abyste byli s bodováním spokojeni a poskytovali     </t>
  </si>
  <si>
    <t>všem účastníkům Corny poháru správné výsledky.</t>
  </si>
  <si>
    <t>koukal@ftvs.cuni.cz - garant soutěže</t>
  </si>
  <si>
    <t>Výsledky Corny středoškolského atletického poháru</t>
  </si>
  <si>
    <t>Dívky - elektricky měřené časy</t>
  </si>
  <si>
    <t>kolo :</t>
  </si>
  <si>
    <t>krajské finále</t>
  </si>
  <si>
    <t>místo:</t>
  </si>
  <si>
    <t>Houštka</t>
  </si>
  <si>
    <t>datum :</t>
  </si>
  <si>
    <t>Poř.</t>
  </si>
  <si>
    <t>Škola, obec, ulice</t>
  </si>
  <si>
    <t>zkr.</t>
  </si>
  <si>
    <t>Součet</t>
  </si>
  <si>
    <t>okres</t>
  </si>
  <si>
    <t>kraje</t>
  </si>
  <si>
    <t>bodů</t>
  </si>
  <si>
    <t>řazení dat :</t>
  </si>
  <si>
    <t>označit blok E9.T56</t>
  </si>
  <si>
    <t>Data - Seřadit</t>
  </si>
  <si>
    <t>podle sloupce H - sestupně</t>
  </si>
  <si>
    <t>Body za jednotlivé disciplíny</t>
  </si>
  <si>
    <t>60 m</t>
  </si>
  <si>
    <t>200 m</t>
  </si>
  <si>
    <t>800 m</t>
  </si>
  <si>
    <t>výška</t>
  </si>
  <si>
    <t>dálka</t>
  </si>
  <si>
    <t>koule</t>
  </si>
  <si>
    <t>štafeta</t>
  </si>
  <si>
    <t>pomoc 800m</t>
  </si>
  <si>
    <t>pomoc štaf</t>
  </si>
  <si>
    <t>60m</t>
  </si>
  <si>
    <t>200m</t>
  </si>
  <si>
    <t>800m</t>
  </si>
  <si>
    <t>s</t>
  </si>
  <si>
    <t>m : ss,00</t>
  </si>
  <si>
    <t>cm</t>
  </si>
  <si>
    <t>m</t>
  </si>
  <si>
    <t>Výsledky jednotlivců</t>
  </si>
  <si>
    <t>St.č.</t>
  </si>
  <si>
    <t>Jméno</t>
  </si>
  <si>
    <r>
      <t>roč. nar</t>
    </r>
    <r>
      <rPr>
        <b/>
        <sz val="12"/>
        <rFont val="Arial CE"/>
        <family val="2"/>
        <charset val="238"/>
      </rPr>
      <t>.</t>
    </r>
  </si>
  <si>
    <t>Škola, ulice, město</t>
  </si>
  <si>
    <t>Výkon</t>
  </si>
  <si>
    <t>Body</t>
  </si>
  <si>
    <r>
      <t>Řazení výkonů:</t>
    </r>
    <r>
      <rPr>
        <sz val="10"/>
        <rFont val="Arial CE"/>
        <family val="2"/>
        <charset val="238"/>
      </rPr>
      <t xml:space="preserve"> Označit blok A4..Gn, kde "n"</t>
    </r>
  </si>
  <si>
    <t xml:space="preserve">je číslo řádku, na kterém je poslední zapsaný výkon   </t>
  </si>
  <si>
    <t>Data řadit podle sloupce G sestupně</t>
  </si>
  <si>
    <t xml:space="preserve">Buňky označené touto barvou nikdy </t>
  </si>
  <si>
    <t>nemažte, ani do  nich nic nevpisujte</t>
  </si>
  <si>
    <t>Tisk zadávejte vždy jen pro stranu 1</t>
  </si>
  <si>
    <t>200 m – dívky</t>
  </si>
  <si>
    <t>roč.nar.</t>
  </si>
  <si>
    <t>800 m – dívky</t>
  </si>
  <si>
    <r>
      <t>Řazení výkonů:</t>
    </r>
    <r>
      <rPr>
        <sz val="10"/>
        <rFont val="Arial CE"/>
        <family val="2"/>
        <charset val="238"/>
      </rPr>
      <t xml:space="preserve"> Označit blok A4..In, kde "n"</t>
    </r>
  </si>
  <si>
    <t>Data řadit podle sloupce I sestupně</t>
  </si>
  <si>
    <t>výška – dívky</t>
  </si>
  <si>
    <t>dálka – dívky</t>
  </si>
  <si>
    <t>koule – dívky</t>
  </si>
  <si>
    <t>dívky</t>
  </si>
  <si>
    <t>Jména</t>
  </si>
  <si>
    <t>60m dívky</t>
  </si>
  <si>
    <t>Krajské kolo</t>
  </si>
  <si>
    <t>Sedláčková Karolína</t>
  </si>
  <si>
    <t>Gymnázium Mladá Boleslav</t>
  </si>
  <si>
    <t>Witczaková Helena</t>
  </si>
  <si>
    <t>Šťastná Eva</t>
  </si>
  <si>
    <t>Hlaváčová Tereza</t>
  </si>
  <si>
    <t>Nečásková Jitka</t>
  </si>
  <si>
    <t>Velemnanová Valerie</t>
  </si>
  <si>
    <t>Kerdová Terezie</t>
  </si>
  <si>
    <t>Jelínková Denisa</t>
  </si>
  <si>
    <t>Sejkorová  Nikola</t>
  </si>
  <si>
    <t>Táborská Tereza</t>
  </si>
  <si>
    <t>Velemanová Valerie</t>
  </si>
  <si>
    <t>Gymnázium Nymburk</t>
  </si>
  <si>
    <t>Košátková Veronik</t>
  </si>
  <si>
    <t>Šteflová Natálie</t>
  </si>
  <si>
    <t>Haníková Tereza</t>
  </si>
  <si>
    <t>Javůrková Tereza</t>
  </si>
  <si>
    <t>Šichtová Alžběta</t>
  </si>
  <si>
    <t>Šuková Martina</t>
  </si>
  <si>
    <t>Frebortová Michaela</t>
  </si>
  <si>
    <t>Košátková Veronika</t>
  </si>
  <si>
    <t>Hankeová Michaela</t>
  </si>
  <si>
    <t>Vávrová Kateřina</t>
  </si>
  <si>
    <t>Chlíbková Veronika</t>
  </si>
  <si>
    <t>Gymnázium Příbram</t>
  </si>
  <si>
    <t>Kosková Kateřina</t>
  </si>
  <si>
    <t>Tranová Monika</t>
  </si>
  <si>
    <t>Drábková Lenka</t>
  </si>
  <si>
    <t>Kolingerová Agáta</t>
  </si>
  <si>
    <t>Eliášová Barbora</t>
  </si>
  <si>
    <t>Fiřtová Markéta</t>
  </si>
  <si>
    <t>Fajrajzlová Iveta</t>
  </si>
  <si>
    <t>Větrovská Michaela</t>
  </si>
  <si>
    <t>Hlaváčová Veronika</t>
  </si>
  <si>
    <t>Petrášková Lenka</t>
  </si>
  <si>
    <t>Rožcová Petra</t>
  </si>
  <si>
    <t>Gymnázium Beroun</t>
  </si>
  <si>
    <t>Kučerová Karolína</t>
  </si>
  <si>
    <t>Houbová Nela</t>
  </si>
  <si>
    <t>Haladová Alžběta</t>
  </si>
  <si>
    <t>Stýblová Barbora</t>
  </si>
  <si>
    <t>Šafránková Johanka</t>
  </si>
  <si>
    <t>Bozemanová Dominika</t>
  </si>
  <si>
    <t>Hájková Kristýna</t>
  </si>
  <si>
    <t>Vlasáková Petra</t>
  </si>
  <si>
    <t>Sýkorová Kateřina</t>
  </si>
  <si>
    <t>roč. nar.</t>
  </si>
  <si>
    <t>Sunkovská Kateřina</t>
  </si>
  <si>
    <t>Gymnázium Vlašim</t>
  </si>
  <si>
    <t>Škvorová Kateřina</t>
  </si>
  <si>
    <t>Nová Monika</t>
  </si>
  <si>
    <t>Nováková Adéla</t>
  </si>
  <si>
    <t>Hulmáková Šárka</t>
  </si>
  <si>
    <t>Skleničková Leona</t>
  </si>
  <si>
    <t>Follerová Kateřina</t>
  </si>
  <si>
    <t>Žížalová Dana</t>
  </si>
  <si>
    <t>Hrabáková Josefa</t>
  </si>
  <si>
    <t>Janáčková Debora</t>
  </si>
  <si>
    <t>Gymnázium Vlašim A</t>
  </si>
  <si>
    <t>Gymnázium Vlašim B</t>
  </si>
  <si>
    <t>Gymnázium a SOŠPg Čáslav</t>
  </si>
  <si>
    <t>Novosadová Jana</t>
  </si>
  <si>
    <t>Míčková Markéta</t>
  </si>
  <si>
    <t>Dlouhá Sofie</t>
  </si>
  <si>
    <t>Antošová Dominika</t>
  </si>
  <si>
    <t>Auersvaldová Eliška</t>
  </si>
  <si>
    <t>Loudová Adéla</t>
  </si>
  <si>
    <t>Tillman Ingrid</t>
  </si>
  <si>
    <t>Měčířová Alena</t>
  </si>
  <si>
    <t>Dlouhá Šárka</t>
  </si>
  <si>
    <t>Macháčková Claudie</t>
  </si>
  <si>
    <t>Volencová Eliška</t>
  </si>
  <si>
    <t>Výsledky štafet (100-200-300-400)</t>
  </si>
  <si>
    <t>Gymnázium Neratovice</t>
  </si>
  <si>
    <t>Nešetřilová Zuzana</t>
  </si>
  <si>
    <t>Růžičková Eliška</t>
  </si>
  <si>
    <t>Potočiarová Hana</t>
  </si>
  <si>
    <t>Nová Eliška</t>
  </si>
  <si>
    <t>Kostková Tereza</t>
  </si>
  <si>
    <t>Strachová Alžběta</t>
  </si>
  <si>
    <t>OA Kolín</t>
  </si>
  <si>
    <t>Matulová Nikola</t>
  </si>
  <si>
    <t>Tichá Šárka</t>
  </si>
  <si>
    <t>Janůrková Barbora</t>
  </si>
  <si>
    <t>Doudová Kateřina</t>
  </si>
  <si>
    <t>Pospíšilová Kateřina</t>
  </si>
  <si>
    <t>Vokounová Andrea</t>
  </si>
  <si>
    <t>Hartmanová Markéta</t>
  </si>
  <si>
    <t>Ulrichová Romana</t>
  </si>
  <si>
    <t>Šrámková Gabriela</t>
  </si>
  <si>
    <t>Gymnázium Rakovník</t>
  </si>
  <si>
    <t>Vitnerová Kateřina</t>
  </si>
  <si>
    <t>Železná Michaela</t>
  </si>
  <si>
    <t>Paterová Simona</t>
  </si>
  <si>
    <t>Dykastová Klára</t>
  </si>
  <si>
    <t>Wittlerová Krtistýna</t>
  </si>
  <si>
    <t>Sechterová hana</t>
  </si>
  <si>
    <t>Šabadová Barbora</t>
  </si>
  <si>
    <t>Sechterová Hana</t>
  </si>
  <si>
    <t>Kleknerová Sára</t>
  </si>
  <si>
    <t>Chyská Anna</t>
  </si>
  <si>
    <t>Gymnázium Brandýs n.L.</t>
  </si>
  <si>
    <t>Barešová Adéla</t>
  </si>
  <si>
    <t>Wenigová Valentina</t>
  </si>
  <si>
    <t>Jakubová Barbora</t>
  </si>
  <si>
    <t>Slezáková Pavlína</t>
  </si>
  <si>
    <t>Mihálová Petra</t>
  </si>
  <si>
    <t>Trnková Kateřina</t>
  </si>
  <si>
    <t>Poživilová Anna</t>
  </si>
  <si>
    <t>Procházková</t>
  </si>
  <si>
    <t>Gymnázium Brandýs n.L. A</t>
  </si>
  <si>
    <t>Gymnázium Brandýs n.L. B</t>
  </si>
  <si>
    <t>Šafránková Johan</t>
  </si>
  <si>
    <t>Rusá Veronika</t>
  </si>
  <si>
    <t>Houbová, Kučerová, Šafránková, Stýblová</t>
  </si>
  <si>
    <t>Susová Lenka</t>
  </si>
  <si>
    <t>Křížová Gábina</t>
  </si>
  <si>
    <t>Hájková Lucie</t>
  </si>
  <si>
    <t>Průšová Linda</t>
  </si>
  <si>
    <t>Zadáková Eliška</t>
  </si>
  <si>
    <t>Gročková Jana</t>
  </si>
  <si>
    <t>Nová, Škvorová, Průšová, Hulmáková</t>
  </si>
  <si>
    <t>Hrabáková, Žížalová, Novákov, Skleničková</t>
  </si>
  <si>
    <t>Míčková, Antošová, Auersvaldová, Novosadová</t>
  </si>
  <si>
    <t>Matulová, Tichá, Doudová, Janůrková</t>
  </si>
  <si>
    <t>Macháčková Kateřina</t>
  </si>
  <si>
    <t>sa</t>
  </si>
  <si>
    <t>Mikšovská Vanessa</t>
  </si>
  <si>
    <t>Vejdovská Sára</t>
  </si>
  <si>
    <t>Jakubová, Mihálová, Procházková, Barešová A.</t>
  </si>
  <si>
    <t>Slezáková, Macháčková., Wenigová, Trnková</t>
  </si>
  <si>
    <t>Drábková, Kolingerová, Fajrajzlová, Kosková</t>
  </si>
  <si>
    <t>Witczaková, Nečásková, Hlaváčová, Sedláčková</t>
  </si>
  <si>
    <t>Nešetřilová, Potočiarová, Kostková, Křížová</t>
  </si>
  <si>
    <t>Šabadová Bára</t>
  </si>
  <si>
    <t>Hájková Barbora</t>
  </si>
  <si>
    <t>Dykastová, Kleknerová, Vitnerová, Sechterová</t>
  </si>
  <si>
    <t>NF</t>
  </si>
  <si>
    <t xml:space="preserve">Potočiarová </t>
  </si>
  <si>
    <t>Košátková, Hankeová, Javůrková, Šuková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</si>
</sst>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.00"/>
    <numFmt numFmtId="166" formatCode="00.0"/>
  </numFmts>
  <fonts count="3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2" applyNumberFormat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7" fillId="0" borderId="0"/>
    <xf numFmtId="0" fontId="30" fillId="0" borderId="0"/>
    <xf numFmtId="0" fontId="27" fillId="4" borderId="6" applyNumberFormat="0" applyAlignment="0" applyProtection="0"/>
    <xf numFmtId="0" fontId="27" fillId="4" borderId="6" applyNumberFormat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4" fillId="7" borderId="8" applyNumberFormat="0" applyAlignment="0" applyProtection="0"/>
    <xf numFmtId="0" fontId="15" fillId="13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</cellStyleXfs>
  <cellXfs count="43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Fill="1"/>
    <xf numFmtId="0" fontId="0" fillId="0" borderId="0" xfId="0" applyFill="1"/>
    <xf numFmtId="0" fontId="0" fillId="18" borderId="0" xfId="0" applyFill="1"/>
    <xf numFmtId="0" fontId="18" fillId="7" borderId="0" xfId="0" applyFont="1" applyFill="1"/>
    <xf numFmtId="0" fontId="0" fillId="7" borderId="0" xfId="0" applyFill="1"/>
    <xf numFmtId="0" fontId="0" fillId="0" borderId="0" xfId="0" applyFont="1"/>
    <xf numFmtId="0" fontId="18" fillId="0" borderId="0" xfId="0" applyFont="1"/>
    <xf numFmtId="0" fontId="0" fillId="2" borderId="0" xfId="0" applyFont="1" applyFill="1"/>
    <xf numFmtId="0" fontId="0" fillId="12" borderId="0" xfId="0" applyFont="1" applyFill="1" applyAlignment="1">
      <alignment horizontal="left"/>
    </xf>
    <xf numFmtId="0" fontId="20" fillId="18" borderId="0" xfId="0" applyFont="1" applyFill="1" applyAlignment="1" applyProtection="1">
      <alignment horizontal="left"/>
      <protection locked="0"/>
    </xf>
    <xf numFmtId="0" fontId="0" fillId="18" borderId="0" xfId="0" applyFill="1" applyProtection="1">
      <protection locked="0"/>
    </xf>
    <xf numFmtId="0" fontId="18" fillId="18" borderId="0" xfId="0" applyFont="1" applyFill="1" applyProtection="1"/>
    <xf numFmtId="1" fontId="0" fillId="18" borderId="0" xfId="0" applyNumberFormat="1" applyFill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18" fillId="18" borderId="0" xfId="0" applyFont="1" applyFill="1" applyAlignment="1" applyProtection="1">
      <alignment horizontal="left"/>
      <protection locked="0"/>
    </xf>
    <xf numFmtId="0" fontId="18" fillId="18" borderId="0" xfId="0" applyFont="1" applyFill="1" applyProtection="1"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Font="1" applyFill="1" applyProtection="1">
      <protection locked="0"/>
    </xf>
    <xf numFmtId="0" fontId="18" fillId="0" borderId="0" xfId="0" applyFont="1" applyFill="1" applyProtection="1"/>
    <xf numFmtId="1" fontId="0" fillId="0" borderId="0" xfId="0" applyNumberFormat="1" applyFill="1" applyAlignment="1" applyProtection="1">
      <alignment horizontal="center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1" fillId="2" borderId="0" xfId="0" applyFont="1" applyFill="1" applyAlignment="1" applyProtection="1">
      <alignment horizontal="righ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2" fillId="0" borderId="0" xfId="0" applyFont="1"/>
    <xf numFmtId="0" fontId="0" fillId="0" borderId="0" xfId="0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" fontId="0" fillId="0" borderId="0" xfId="0" applyNumberFormat="1" applyAlignment="1" applyProtection="1">
      <alignment horizontal="center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2" fontId="0" fillId="0" borderId="0" xfId="0" applyNumberFormat="1" applyProtection="1"/>
    <xf numFmtId="0" fontId="0" fillId="0" borderId="0" xfId="0" applyProtection="1"/>
    <xf numFmtId="0" fontId="0" fillId="0" borderId="0" xfId="0" applyFill="1" applyProtection="1"/>
    <xf numFmtId="164" fontId="0" fillId="18" borderId="0" xfId="0" applyNumberFormat="1" applyFill="1" applyProtection="1">
      <protection locked="0"/>
    </xf>
    <xf numFmtId="0" fontId="0" fillId="18" borderId="0" xfId="0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" fontId="0" fillId="2" borderId="0" xfId="0" applyNumberFormat="1" applyFont="1" applyFill="1" applyProtection="1">
      <protection locked="0"/>
    </xf>
    <xf numFmtId="0" fontId="18" fillId="0" borderId="0" xfId="0" applyFont="1" applyFill="1" applyProtection="1">
      <protection locked="0"/>
    </xf>
    <xf numFmtId="165" fontId="0" fillId="0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Alignment="1" applyProtection="1">
      <alignment horizontal="right"/>
      <protection locked="0"/>
    </xf>
    <xf numFmtId="164" fontId="0" fillId="0" borderId="0" xfId="0" applyNumberFormat="1" applyProtection="1"/>
    <xf numFmtId="0" fontId="18" fillId="12" borderId="0" xfId="0" applyFont="1" applyFill="1" applyAlignment="1" applyProtection="1">
      <alignment horizontal="center"/>
    </xf>
    <xf numFmtId="0" fontId="18" fillId="2" borderId="0" xfId="0" applyFont="1" applyFill="1" applyProtection="1"/>
    <xf numFmtId="0" fontId="21" fillId="2" borderId="0" xfId="0" applyFont="1" applyFill="1" applyAlignment="1" applyProtection="1">
      <alignment horizontal="center"/>
    </xf>
    <xf numFmtId="1" fontId="21" fillId="12" borderId="0" xfId="0" applyNumberFormat="1" applyFont="1" applyFill="1" applyAlignment="1" applyProtection="1">
      <alignment horizontal="center"/>
    </xf>
    <xf numFmtId="1" fontId="18" fillId="2" borderId="0" xfId="0" applyNumberFormat="1" applyFont="1" applyFill="1" applyAlignment="1" applyProtection="1">
      <alignment horizontal="center"/>
    </xf>
    <xf numFmtId="2" fontId="18" fillId="2" borderId="0" xfId="0" applyNumberFormat="1" applyFont="1" applyFill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/>
    </xf>
    <xf numFmtId="2" fontId="23" fillId="2" borderId="0" xfId="0" applyNumberFormat="1" applyFont="1" applyFill="1" applyAlignment="1" applyProtection="1">
      <alignment horizontal="right"/>
    </xf>
    <xf numFmtId="2" fontId="19" fillId="0" borderId="0" xfId="0" applyNumberFormat="1" applyFont="1" applyAlignment="1" applyProtection="1">
      <alignment horizontal="right"/>
    </xf>
    <xf numFmtId="0" fontId="18" fillId="2" borderId="0" xfId="0" applyFont="1" applyFill="1" applyAlignment="1" applyProtection="1">
      <alignment horizontal="center"/>
    </xf>
    <xf numFmtId="164" fontId="18" fillId="2" borderId="0" xfId="0" applyNumberFormat="1" applyFont="1" applyFill="1" applyAlignment="1" applyProtection="1">
      <alignment horizontal="center"/>
    </xf>
    <xf numFmtId="2" fontId="18" fillId="2" borderId="0" xfId="0" applyNumberFormat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12" borderId="0" xfId="0" applyFill="1" applyAlignment="1" applyProtection="1">
      <alignment horizontal="center"/>
    </xf>
    <xf numFmtId="1" fontId="18" fillId="12" borderId="0" xfId="0" applyNumberFormat="1" applyFont="1" applyFill="1" applyProtection="1"/>
    <xf numFmtId="0" fontId="18" fillId="2" borderId="0" xfId="0" applyFont="1" applyFill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25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164" fontId="25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0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7" borderId="0" xfId="0" applyFont="1" applyFill="1" applyAlignment="1">
      <alignment horizontal="right" vertical="center"/>
    </xf>
    <xf numFmtId="0" fontId="20" fillId="7" borderId="0" xfId="0" applyFont="1" applyFill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2" fontId="0" fillId="0" borderId="10" xfId="0" applyNumberFormat="1" applyFont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0" fillId="19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0" fillId="7" borderId="12" xfId="0" applyFont="1" applyFill="1" applyBorder="1" applyAlignment="1">
      <alignment horizontal="right" vertical="center"/>
    </xf>
    <xf numFmtId="0" fontId="20" fillId="7" borderId="12" xfId="0" applyFont="1" applyFill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7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0" fillId="0" borderId="12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2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5" fillId="0" borderId="11" xfId="0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166" fontId="22" fillId="0" borderId="12" xfId="0" applyNumberFormat="1" applyFont="1" applyBorder="1" applyAlignment="1">
      <alignment vertical="center"/>
    </xf>
    <xf numFmtId="47" fontId="22" fillId="0" borderId="0" xfId="0" applyNumberFormat="1" applyFont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18" fillId="7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8" fillId="7" borderId="13" xfId="0" applyFont="1" applyFill="1" applyBorder="1" applyAlignment="1" applyProtection="1">
      <alignment horizontal="center" vertical="center"/>
      <protection locked="0"/>
    </xf>
    <xf numFmtId="0" fontId="18" fillId="7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18" fillId="7" borderId="11" xfId="0" applyFont="1" applyFill="1" applyBorder="1" applyAlignment="1" applyProtection="1">
      <alignment horizontal="center" vertical="center"/>
      <protection locked="0"/>
    </xf>
    <xf numFmtId="165" fontId="0" fillId="0" borderId="11" xfId="0" applyNumberFormat="1" applyFont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Border="1" applyAlignment="1">
      <alignment horizontal="center" vertical="center"/>
    </xf>
    <xf numFmtId="0" fontId="18" fillId="7" borderId="12" xfId="0" applyFont="1" applyFill="1" applyBorder="1" applyAlignment="1" applyProtection="1">
      <alignment horizontal="center" vertical="center"/>
      <protection locked="0"/>
    </xf>
    <xf numFmtId="165" fontId="0" fillId="0" borderId="12" xfId="0" applyNumberFormat="1" applyFont="1" applyBorder="1" applyAlignment="1">
      <alignment horizontal="center" vertical="center"/>
    </xf>
    <xf numFmtId="0" fontId="0" fillId="7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5" fillId="0" borderId="11" xfId="0" applyNumberFormat="1" applyFont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0" fontId="18" fillId="7" borderId="18" xfId="0" applyFont="1" applyFill="1" applyBorder="1" applyAlignment="1" applyProtection="1">
      <alignment horizontal="center" vertical="center"/>
      <protection locked="0"/>
    </xf>
    <xf numFmtId="2" fontId="0" fillId="0" borderId="19" xfId="0" applyNumberFormat="1" applyFont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  <protection locked="0"/>
    </xf>
    <xf numFmtId="2" fontId="0" fillId="0" borderId="20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7" borderId="0" xfId="0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18" fillId="7" borderId="24" xfId="0" applyFont="1" applyFill="1" applyBorder="1" applyAlignment="1" applyProtection="1">
      <alignment horizontal="center" vertical="center"/>
      <protection locked="0"/>
    </xf>
    <xf numFmtId="2" fontId="0" fillId="0" borderId="25" xfId="0" applyNumberFormat="1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164" fontId="20" fillId="0" borderId="29" xfId="0" applyNumberFormat="1" applyFont="1" applyFill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0" fontId="0" fillId="7" borderId="30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  <xf numFmtId="2" fontId="0" fillId="0" borderId="29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8" fillId="7" borderId="28" xfId="0" applyFont="1" applyFill="1" applyBorder="1" applyAlignment="1" applyProtection="1">
      <alignment horizontal="center" vertical="center"/>
      <protection locked="0"/>
    </xf>
    <xf numFmtId="165" fontId="0" fillId="0" borderId="24" xfId="0" applyNumberFormat="1" applyFont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65" fontId="0" fillId="0" borderId="37" xfId="0" applyNumberFormat="1" applyFont="1" applyBorder="1" applyAlignment="1">
      <alignment horizontal="center" vertical="center"/>
    </xf>
    <xf numFmtId="165" fontId="0" fillId="0" borderId="38" xfId="0" applyNumberFormat="1" applyFont="1" applyBorder="1" applyAlignment="1">
      <alignment horizontal="center" vertical="center"/>
    </xf>
    <xf numFmtId="0" fontId="18" fillId="7" borderId="39" xfId="0" applyFont="1" applyFill="1" applyBorder="1" applyAlignment="1" applyProtection="1">
      <alignment horizontal="center" vertical="center"/>
      <protection locked="0"/>
    </xf>
    <xf numFmtId="0" fontId="18" fillId="7" borderId="40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10" xfId="0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Font="1" applyProtection="1">
      <protection locked="0"/>
    </xf>
    <xf numFmtId="0" fontId="0" fillId="7" borderId="15" xfId="0" applyFont="1" applyFill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20" fillId="0" borderId="43" xfId="0" applyFont="1" applyFill="1" applyBorder="1" applyAlignment="1">
      <alignment vertical="center"/>
    </xf>
    <xf numFmtId="0" fontId="18" fillId="0" borderId="43" xfId="0" applyFont="1" applyFill="1" applyBorder="1" applyAlignment="1">
      <alignment horizontal="center" vertical="center"/>
    </xf>
    <xf numFmtId="0" fontId="20" fillId="7" borderId="44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0" fillId="7" borderId="46" xfId="0" applyFont="1" applyFill="1" applyBorder="1" applyAlignment="1">
      <alignment horizontal="center" vertical="center"/>
    </xf>
    <xf numFmtId="0" fontId="0" fillId="7" borderId="47" xfId="0" applyFont="1" applyFill="1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0" fontId="22" fillId="0" borderId="38" xfId="0" applyFont="1" applyBorder="1" applyAlignment="1">
      <alignment vertical="center"/>
    </xf>
    <xf numFmtId="0" fontId="0" fillId="0" borderId="49" xfId="0" applyFont="1" applyBorder="1" applyAlignment="1">
      <alignment horizontal="center" vertical="center"/>
    </xf>
    <xf numFmtId="0" fontId="0" fillId="0" borderId="0" xfId="0" applyBorder="1" applyAlignment="1" applyProtection="1">
      <alignment horizontal="right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left"/>
      <protection locked="0"/>
    </xf>
    <xf numFmtId="2" fontId="0" fillId="0" borderId="0" xfId="0" applyNumberFormat="1" applyBorder="1" applyProtection="1">
      <protection locked="0"/>
    </xf>
    <xf numFmtId="0" fontId="18" fillId="2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66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8" fillId="7" borderId="51" xfId="0" applyFont="1" applyFill="1" applyBorder="1" applyAlignment="1" applyProtection="1">
      <alignment horizontal="center" vertical="center"/>
      <protection locked="0"/>
    </xf>
    <xf numFmtId="165" fontId="0" fillId="0" borderId="46" xfId="0" applyNumberFormat="1" applyFont="1" applyBorder="1" applyAlignment="1">
      <alignment horizontal="center" vertical="center"/>
    </xf>
    <xf numFmtId="0" fontId="20" fillId="7" borderId="52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18" fillId="7" borderId="46" xfId="0" applyFont="1" applyFill="1" applyBorder="1" applyAlignment="1" applyProtection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</xf>
    <xf numFmtId="0" fontId="20" fillId="0" borderId="52" xfId="0" applyFont="1" applyFill="1" applyBorder="1" applyAlignment="1">
      <alignment vertical="center"/>
    </xf>
    <xf numFmtId="0" fontId="18" fillId="0" borderId="52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165" fontId="0" fillId="0" borderId="51" xfId="0" applyNumberFormat="1" applyFont="1" applyBorder="1" applyAlignment="1">
      <alignment horizontal="center" vertical="center"/>
    </xf>
    <xf numFmtId="0" fontId="20" fillId="7" borderId="5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7" borderId="56" xfId="0" applyFont="1" applyFill="1" applyBorder="1" applyAlignment="1">
      <alignment horizontal="right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8" fillId="7" borderId="59" xfId="0" applyFont="1" applyFill="1" applyBorder="1" applyAlignment="1" applyProtection="1">
      <alignment horizontal="center" vertical="center"/>
      <protection locked="0"/>
    </xf>
    <xf numFmtId="165" fontId="0" fillId="0" borderId="59" xfId="0" applyNumberFormat="1" applyFont="1" applyBorder="1" applyAlignment="1">
      <alignment horizontal="center" vertical="center"/>
    </xf>
    <xf numFmtId="0" fontId="20" fillId="7" borderId="60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18" fillId="7" borderId="62" xfId="0" applyFont="1" applyFill="1" applyBorder="1" applyAlignment="1" applyProtection="1">
      <alignment horizontal="center" vertical="center"/>
      <protection locked="0"/>
    </xf>
    <xf numFmtId="0" fontId="0" fillId="0" borderId="40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 applyProtection="1">
      <alignment horizontal="right" vertical="center"/>
      <protection locked="0"/>
    </xf>
    <xf numFmtId="0" fontId="0" fillId="0" borderId="49" xfId="0" applyBorder="1" applyAlignment="1">
      <alignment vertical="center"/>
    </xf>
    <xf numFmtId="2" fontId="0" fillId="0" borderId="63" xfId="0" applyNumberFormat="1" applyFont="1" applyBorder="1" applyAlignment="1">
      <alignment horizontal="center" vertical="center"/>
    </xf>
    <xf numFmtId="2" fontId="0" fillId="0" borderId="33" xfId="0" applyNumberFormat="1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2" fontId="0" fillId="0" borderId="49" xfId="0" applyNumberFormat="1" applyFont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 vertical="center"/>
    </xf>
    <xf numFmtId="0" fontId="20" fillId="7" borderId="58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0" fontId="0" fillId="0" borderId="64" xfId="0" applyFont="1" applyBorder="1" applyAlignment="1">
      <alignment horizontal="center" vertical="center"/>
    </xf>
    <xf numFmtId="2" fontId="0" fillId="0" borderId="6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49" xfId="0" applyFont="1" applyFill="1" applyBorder="1" applyAlignment="1">
      <alignment horizontal="center" vertical="center"/>
    </xf>
    <xf numFmtId="0" fontId="22" fillId="0" borderId="23" xfId="0" applyFont="1" applyBorder="1" applyAlignment="1">
      <alignment vertical="center"/>
    </xf>
    <xf numFmtId="0" fontId="0" fillId="0" borderId="6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vertical="center"/>
    </xf>
    <xf numFmtId="0" fontId="20" fillId="0" borderId="43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2" fontId="0" fillId="0" borderId="57" xfId="0" applyNumberFormat="1" applyFont="1" applyBorder="1" applyAlignment="1">
      <alignment horizontal="center" vertical="center"/>
    </xf>
    <xf numFmtId="2" fontId="0" fillId="0" borderId="37" xfId="0" applyNumberFormat="1" applyFont="1" applyBorder="1" applyAlignment="1">
      <alignment horizontal="center" vertical="center"/>
    </xf>
    <xf numFmtId="2" fontId="0" fillId="0" borderId="38" xfId="0" applyNumberFormat="1" applyFont="1" applyBorder="1" applyAlignment="1">
      <alignment horizontal="center" vertical="center"/>
    </xf>
    <xf numFmtId="0" fontId="0" fillId="7" borderId="66" xfId="0" applyFont="1" applyFill="1" applyBorder="1" applyAlignment="1">
      <alignment horizontal="right" vertical="center"/>
    </xf>
    <xf numFmtId="0" fontId="0" fillId="7" borderId="67" xfId="0" applyFont="1" applyFill="1" applyBorder="1" applyAlignment="1">
      <alignment horizontal="right" vertical="center"/>
    </xf>
    <xf numFmtId="0" fontId="0" fillId="7" borderId="68" xfId="0" applyFont="1" applyFill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24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22" fillId="0" borderId="37" xfId="0" applyFont="1" applyBorder="1" applyAlignment="1">
      <alignment vertical="center"/>
    </xf>
    <xf numFmtId="0" fontId="0" fillId="0" borderId="69" xfId="0" applyBorder="1" applyProtection="1">
      <protection locked="0"/>
    </xf>
    <xf numFmtId="0" fontId="22" fillId="0" borderId="69" xfId="0" applyFont="1" applyBorder="1" applyAlignment="1">
      <alignment vertical="center"/>
    </xf>
    <xf numFmtId="0" fontId="22" fillId="0" borderId="70" xfId="0" applyFont="1" applyBorder="1" applyAlignment="1">
      <alignment vertical="center"/>
    </xf>
    <xf numFmtId="0" fontId="0" fillId="0" borderId="64" xfId="0" applyBorder="1" applyAlignment="1">
      <alignment vertical="center"/>
    </xf>
    <xf numFmtId="2" fontId="27" fillId="0" borderId="0" xfId="55" applyNumberFormat="1" applyFont="1" applyBorder="1" applyAlignment="1">
      <alignment horizontal="center" vertical="center"/>
    </xf>
    <xf numFmtId="2" fontId="27" fillId="0" borderId="0" xfId="55" applyNumberFormat="1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left" vertical="center"/>
      <protection locked="0"/>
    </xf>
    <xf numFmtId="2" fontId="0" fillId="0" borderId="0" xfId="0" applyNumberFormat="1" applyFont="1" applyBorder="1" applyAlignment="1">
      <alignment horizontal="left" vertical="center"/>
    </xf>
    <xf numFmtId="0" fontId="27" fillId="0" borderId="0" xfId="55" applyFont="1" applyBorder="1" applyAlignment="1">
      <alignment horizontal="center" vertical="center"/>
    </xf>
    <xf numFmtId="0" fontId="27" fillId="0" borderId="0" xfId="55" applyBorder="1" applyAlignment="1" applyProtection="1">
      <alignment horizontal="center"/>
      <protection locked="0"/>
    </xf>
    <xf numFmtId="2" fontId="27" fillId="0" borderId="0" xfId="55" applyNumberFormat="1" applyBorder="1" applyAlignment="1" applyProtection="1">
      <alignment horizontal="right"/>
      <protection locked="0"/>
    </xf>
    <xf numFmtId="0" fontId="0" fillId="0" borderId="35" xfId="0" applyFont="1" applyBorder="1" applyAlignment="1">
      <alignment horizontal="right" vertical="center"/>
    </xf>
    <xf numFmtId="0" fontId="0" fillId="0" borderId="58" xfId="0" applyFont="1" applyBorder="1" applyAlignment="1">
      <alignment horizontal="right" vertical="center"/>
    </xf>
    <xf numFmtId="2" fontId="27" fillId="0" borderId="0" xfId="55" applyNumberFormat="1" applyBorder="1" applyProtection="1">
      <protection locked="0"/>
    </xf>
    <xf numFmtId="0" fontId="27" fillId="0" borderId="0" xfId="55" applyBorder="1" applyProtection="1">
      <protection locked="0"/>
    </xf>
    <xf numFmtId="0" fontId="0" fillId="0" borderId="71" xfId="0" applyBorder="1" applyAlignment="1">
      <alignment vertical="center"/>
    </xf>
    <xf numFmtId="0" fontId="0" fillId="0" borderId="71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73" xfId="0" applyFont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164" fontId="28" fillId="0" borderId="11" xfId="0" applyNumberFormat="1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left" vertical="center"/>
    </xf>
    <xf numFmtId="0" fontId="0" fillId="0" borderId="58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3" fillId="0" borderId="2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18" fillId="0" borderId="27" xfId="0" applyFont="1" applyFill="1" applyBorder="1" applyAlignment="1">
      <alignment horizontal="center" vertical="center" wrapText="1"/>
    </xf>
    <xf numFmtId="0" fontId="0" fillId="0" borderId="73" xfId="0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0" fillId="0" borderId="49" xfId="0" applyFont="1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24" fillId="0" borderId="23" xfId="0" applyFont="1" applyBorder="1" applyAlignment="1" applyProtection="1">
      <alignment vertical="center"/>
      <protection locked="0"/>
    </xf>
    <xf numFmtId="0" fontId="18" fillId="20" borderId="0" xfId="0" applyFont="1" applyFill="1" applyBorder="1" applyAlignment="1" applyProtection="1">
      <alignment horizontal="center"/>
      <protection locked="0"/>
    </xf>
    <xf numFmtId="0" fontId="0" fillId="0" borderId="49" xfId="0" applyFont="1" applyBorder="1" applyAlignment="1">
      <alignment vertical="center"/>
    </xf>
    <xf numFmtId="0" fontId="0" fillId="7" borderId="17" xfId="0" applyFont="1" applyFill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0" fillId="0" borderId="24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0" fillId="0" borderId="51" xfId="0" applyBorder="1"/>
    <xf numFmtId="0" fontId="20" fillId="21" borderId="0" xfId="0" applyFont="1" applyFill="1" applyAlignment="1">
      <alignment horizontal="center" vertical="center"/>
    </xf>
    <xf numFmtId="0" fontId="0" fillId="22" borderId="0" xfId="0" applyFill="1"/>
    <xf numFmtId="0" fontId="0" fillId="0" borderId="7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66" fontId="25" fillId="0" borderId="27" xfId="0" applyNumberFormat="1" applyFont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76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78" xfId="0" applyFont="1" applyFill="1" applyBorder="1" applyAlignment="1">
      <alignment horizontal="center" vertical="center"/>
    </xf>
    <xf numFmtId="0" fontId="0" fillId="0" borderId="79" xfId="0" applyFont="1" applyBorder="1" applyAlignment="1">
      <alignment vertical="center"/>
    </xf>
    <xf numFmtId="0" fontId="0" fillId="0" borderId="78" xfId="0" applyFont="1" applyBorder="1" applyAlignment="1">
      <alignment vertical="center"/>
    </xf>
    <xf numFmtId="0" fontId="0" fillId="0" borderId="48" xfId="0" applyFont="1" applyBorder="1" applyAlignment="1" applyProtection="1">
      <alignment horizontal="left" vertical="center"/>
      <protection locked="0"/>
    </xf>
    <xf numFmtId="0" fontId="0" fillId="0" borderId="48" xfId="0" applyFont="1" applyBorder="1" applyAlignment="1">
      <alignment horizontal="left" vertical="center"/>
    </xf>
    <xf numFmtId="0" fontId="0" fillId="0" borderId="72" xfId="0" applyFont="1" applyBorder="1" applyAlignment="1">
      <alignment horizontal="left" vertical="center"/>
    </xf>
    <xf numFmtId="2" fontId="0" fillId="0" borderId="80" xfId="0" applyNumberFormat="1" applyFont="1" applyBorder="1" applyAlignment="1">
      <alignment horizontal="center" vertical="center"/>
    </xf>
    <xf numFmtId="2" fontId="0" fillId="0" borderId="78" xfId="0" applyNumberFormat="1" applyFont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78" xfId="0" applyFont="1" applyFill="1" applyBorder="1" applyAlignment="1">
      <alignment horizontal="center" vertical="center"/>
    </xf>
    <xf numFmtId="0" fontId="18" fillId="7" borderId="81" xfId="0" applyFont="1" applyFill="1" applyBorder="1" applyAlignment="1">
      <alignment horizontal="center" vertical="center"/>
    </xf>
    <xf numFmtId="0" fontId="18" fillId="7" borderId="47" xfId="0" applyFont="1" applyFill="1" applyBorder="1" applyAlignment="1">
      <alignment horizontal="center" vertical="center"/>
    </xf>
    <xf numFmtId="0" fontId="18" fillId="7" borderId="49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35" xfId="0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2" fontId="0" fillId="0" borderId="23" xfId="0" applyNumberFormat="1" applyBorder="1" applyAlignment="1">
      <alignment horizontal="center" vertical="center"/>
    </xf>
    <xf numFmtId="0" fontId="0" fillId="0" borderId="35" xfId="0" applyFont="1" applyBorder="1" applyAlignment="1" applyProtection="1">
      <alignment vertical="center"/>
      <protection locked="0"/>
    </xf>
    <xf numFmtId="165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82" xfId="0" applyFill="1" applyBorder="1" applyAlignment="1" applyProtection="1">
      <alignment vertical="center"/>
      <protection locked="0"/>
    </xf>
    <xf numFmtId="0" fontId="0" fillId="0" borderId="75" xfId="0" applyFill="1" applyBorder="1" applyAlignment="1">
      <alignment horizontal="left" vertical="center"/>
    </xf>
    <xf numFmtId="0" fontId="0" fillId="0" borderId="83" xfId="0" applyFill="1" applyBorder="1" applyAlignment="1" applyProtection="1">
      <alignment vertical="center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0" fillId="0" borderId="20" xfId="0" applyFill="1" applyBorder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0" fillId="0" borderId="84" xfId="0" applyFont="1" applyFill="1" applyBorder="1" applyAlignment="1">
      <alignment vertical="center"/>
    </xf>
    <xf numFmtId="0" fontId="0" fillId="0" borderId="85" xfId="0" applyFill="1" applyBorder="1" applyAlignment="1">
      <alignment vertical="center"/>
    </xf>
    <xf numFmtId="0" fontId="0" fillId="0" borderId="83" xfId="0" applyFont="1" applyFill="1" applyBorder="1" applyAlignment="1" applyProtection="1">
      <alignment vertical="center"/>
      <protection locked="0"/>
    </xf>
    <xf numFmtId="0" fontId="0" fillId="0" borderId="86" xfId="0" applyFont="1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45" xfId="0" applyFont="1" applyBorder="1" applyAlignment="1" applyProtection="1">
      <alignment horizontal="left" vertical="center"/>
      <protection locked="0"/>
    </xf>
    <xf numFmtId="0" fontId="0" fillId="0" borderId="73" xfId="0" applyFont="1" applyBorder="1" applyAlignment="1">
      <alignment horizontal="left" vertical="center"/>
    </xf>
    <xf numFmtId="14" fontId="0" fillId="0" borderId="0" xfId="0" applyNumberForma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right"/>
    </xf>
  </cellXfs>
  <cellStyles count="85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2" xfId="55"/>
    <cellStyle name="Normální 3" xfId="56"/>
    <cellStyle name="Poznámka" xfId="57" builtinId="10" customBuiltin="1"/>
    <cellStyle name="Poznámka 2" xfId="58"/>
    <cellStyle name="Propojená buňka" xfId="59" builtinId="24" customBuiltin="1"/>
    <cellStyle name="Propojená buňka 2" xfId="60"/>
    <cellStyle name="Správně" xfId="61" builtinId="26" customBuiltin="1"/>
    <cellStyle name="Správně 2" xfId="62"/>
    <cellStyle name="Text upozornění" xfId="63" builtinId="11" customBuiltin="1"/>
    <cellStyle name="Text upozornění 2" xfId="64"/>
    <cellStyle name="Vstup" xfId="65" builtinId="20" customBuiltin="1"/>
    <cellStyle name="Vstup 2" xfId="66"/>
    <cellStyle name="Výpočet" xfId="67" builtinId="22" customBuiltin="1"/>
    <cellStyle name="Výpočet 2" xfId="68"/>
    <cellStyle name="Výstup" xfId="69" builtinId="21" customBuiltin="1"/>
    <cellStyle name="Výstup 2" xfId="70"/>
    <cellStyle name="Vysvětlující text" xfId="71" builtinId="53" customBuiltin="1"/>
    <cellStyle name="Vysvětlující text 2" xfId="72"/>
    <cellStyle name="Zvýraznění 1" xfId="73" builtinId="29" customBuiltin="1"/>
    <cellStyle name="Zvýraznění 1 2" xfId="74"/>
    <cellStyle name="Zvýraznění 2" xfId="75" builtinId="33" customBuiltin="1"/>
    <cellStyle name="Zvýraznění 2 2" xfId="76"/>
    <cellStyle name="Zvýraznění 3" xfId="77" builtinId="37" customBuiltin="1"/>
    <cellStyle name="Zvýraznění 3 2" xfId="78"/>
    <cellStyle name="Zvýraznění 4" xfId="79" builtinId="41" customBuiltin="1"/>
    <cellStyle name="Zvýraznění 4 2" xfId="80"/>
    <cellStyle name="Zvýraznění 5" xfId="81" builtinId="45" customBuiltin="1"/>
    <cellStyle name="Zvýraznění 5 2" xfId="82"/>
    <cellStyle name="Zvýraznění 6" xfId="83" builtinId="49" customBuiltin="1"/>
    <cellStyle name="Zvýraznění 6 2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workbookViewId="0"/>
  </sheetViews>
  <sheetFormatPr defaultRowHeight="12.75"/>
  <cols>
    <col min="1" max="1" width="3.42578125" style="1" customWidth="1"/>
    <col min="2" max="2" width="11.28515625" customWidth="1"/>
    <col min="3" max="3" width="11.5703125" customWidth="1"/>
    <col min="4" max="4" width="25" customWidth="1"/>
  </cols>
  <sheetData>
    <row r="1" spans="1:9">
      <c r="B1" s="2" t="s">
        <v>0</v>
      </c>
      <c r="C1" s="3"/>
      <c r="D1" s="3"/>
      <c r="E1" s="3"/>
      <c r="F1" s="4"/>
      <c r="G1" s="4"/>
      <c r="H1" s="4"/>
      <c r="I1" s="4"/>
    </row>
    <row r="2" spans="1:9">
      <c r="B2" s="5" t="s">
        <v>1</v>
      </c>
      <c r="C2" s="6"/>
      <c r="D2" s="6"/>
      <c r="E2" s="6"/>
      <c r="F2" s="6"/>
      <c r="G2" s="6"/>
      <c r="H2" s="3"/>
      <c r="I2" s="3"/>
    </row>
    <row r="4" spans="1:9">
      <c r="A4" s="1" t="s">
        <v>2</v>
      </c>
      <c r="B4" s="7" t="s">
        <v>3</v>
      </c>
    </row>
    <row r="5" spans="1:9">
      <c r="B5" t="s">
        <v>4</v>
      </c>
    </row>
    <row r="6" spans="1:9">
      <c r="B6" s="8" t="s">
        <v>5</v>
      </c>
    </row>
    <row r="7" spans="1:9">
      <c r="B7" s="7"/>
    </row>
    <row r="8" spans="1:9">
      <c r="A8" s="1" t="s">
        <v>6</v>
      </c>
      <c r="B8" t="s">
        <v>7</v>
      </c>
    </row>
    <row r="9" spans="1:9">
      <c r="B9" t="s">
        <v>8</v>
      </c>
    </row>
    <row r="10" spans="1:9">
      <c r="B10" t="s">
        <v>9</v>
      </c>
    </row>
    <row r="11" spans="1:9">
      <c r="B11" t="s">
        <v>10</v>
      </c>
    </row>
    <row r="12" spans="1:9">
      <c r="B12" t="s">
        <v>11</v>
      </c>
    </row>
    <row r="13" spans="1:9">
      <c r="B13" t="s">
        <v>12</v>
      </c>
    </row>
    <row r="15" spans="1:9">
      <c r="A15" s="1" t="s">
        <v>13</v>
      </c>
      <c r="B15" s="6" t="s">
        <v>14</v>
      </c>
      <c r="C15" s="6"/>
      <c r="D15" s="6"/>
      <c r="E15" s="6"/>
      <c r="F15" s="6"/>
      <c r="G15" s="6"/>
      <c r="H15" s="6"/>
      <c r="I15" s="6"/>
    </row>
    <row r="16" spans="1:9">
      <c r="B16" s="6" t="s">
        <v>15</v>
      </c>
      <c r="C16" s="6"/>
      <c r="D16" s="6"/>
      <c r="E16" s="6"/>
      <c r="F16" s="6"/>
      <c r="G16" s="6"/>
      <c r="H16" s="6"/>
      <c r="I16" s="6"/>
    </row>
    <row r="17" spans="1:9">
      <c r="B17" s="6" t="s">
        <v>16</v>
      </c>
      <c r="C17" s="6"/>
      <c r="D17" s="6"/>
      <c r="E17" s="6"/>
      <c r="F17" s="6"/>
      <c r="G17" s="6"/>
      <c r="H17" s="6"/>
      <c r="I17" s="6"/>
    </row>
    <row r="19" spans="1:9">
      <c r="A19" s="1" t="s">
        <v>17</v>
      </c>
      <c r="B19" s="8" t="s">
        <v>18</v>
      </c>
    </row>
    <row r="20" spans="1:9">
      <c r="B20" t="s">
        <v>19</v>
      </c>
    </row>
    <row r="21" spans="1:9">
      <c r="B21" t="s">
        <v>20</v>
      </c>
    </row>
    <row r="22" spans="1:9">
      <c r="B22" s="8" t="s">
        <v>21</v>
      </c>
    </row>
    <row r="23" spans="1:9">
      <c r="B23" s="8"/>
    </row>
    <row r="24" spans="1:9">
      <c r="A24" s="1" t="s">
        <v>22</v>
      </c>
      <c r="B24" s="8" t="s">
        <v>23</v>
      </c>
    </row>
    <row r="25" spans="1:9">
      <c r="B25" s="7" t="s">
        <v>24</v>
      </c>
    </row>
    <row r="27" spans="1:9">
      <c r="A27" s="1" t="s">
        <v>25</v>
      </c>
      <c r="B27" t="s">
        <v>26</v>
      </c>
    </row>
    <row r="28" spans="1:9">
      <c r="B28" t="s">
        <v>27</v>
      </c>
    </row>
    <row r="29" spans="1:9">
      <c r="B29" t="s">
        <v>28</v>
      </c>
    </row>
    <row r="30" spans="1:9">
      <c r="B30" t="s">
        <v>29</v>
      </c>
    </row>
    <row r="32" spans="1:9">
      <c r="A32" s="1" t="s">
        <v>30</v>
      </c>
      <c r="B32" t="s">
        <v>31</v>
      </c>
    </row>
    <row r="33" spans="1:9">
      <c r="B33" t="s">
        <v>32</v>
      </c>
    </row>
    <row r="34" spans="1:9">
      <c r="B34" t="s">
        <v>33</v>
      </c>
    </row>
    <row r="35" spans="1:9">
      <c r="B35" t="s">
        <v>34</v>
      </c>
    </row>
    <row r="37" spans="1:9">
      <c r="A37" s="1" t="s">
        <v>35</v>
      </c>
      <c r="B37" t="s">
        <v>36</v>
      </c>
    </row>
    <row r="38" spans="1:9">
      <c r="B38" t="s">
        <v>37</v>
      </c>
    </row>
    <row r="39" spans="1:9">
      <c r="B39" t="s">
        <v>38</v>
      </c>
    </row>
    <row r="40" spans="1:9">
      <c r="B40" s="8" t="s">
        <v>39</v>
      </c>
    </row>
    <row r="42" spans="1:9">
      <c r="A42" s="1" t="s">
        <v>40</v>
      </c>
      <c r="B42" s="7" t="s">
        <v>41</v>
      </c>
    </row>
    <row r="43" spans="1:9">
      <c r="B43" s="7" t="s">
        <v>42</v>
      </c>
      <c r="G43" s="3"/>
      <c r="H43" s="3"/>
      <c r="I43" s="3"/>
    </row>
    <row r="44" spans="1:9">
      <c r="B44" s="9" t="s">
        <v>43</v>
      </c>
      <c r="C44" s="10" t="s">
        <v>44</v>
      </c>
      <c r="E44" s="3"/>
      <c r="F44" s="3"/>
      <c r="G44" s="3"/>
      <c r="I44" s="3"/>
    </row>
    <row r="46" spans="1:9">
      <c r="A46" s="1" t="s">
        <v>45</v>
      </c>
      <c r="B46" t="s">
        <v>46</v>
      </c>
    </row>
    <row r="47" spans="1:9">
      <c r="B47" t="s">
        <v>47</v>
      </c>
    </row>
    <row r="48" spans="1:9">
      <c r="B48" s="8" t="s">
        <v>48</v>
      </c>
    </row>
    <row r="50" spans="1:10">
      <c r="A50" s="1" t="s">
        <v>49</v>
      </c>
      <c r="B50" s="8" t="s">
        <v>50</v>
      </c>
    </row>
    <row r="51" spans="1:10">
      <c r="B51" t="s">
        <v>51</v>
      </c>
    </row>
    <row r="52" spans="1:10">
      <c r="B52" s="8" t="s">
        <v>52</v>
      </c>
    </row>
    <row r="53" spans="1:10">
      <c r="B53" t="s">
        <v>53</v>
      </c>
    </row>
    <row r="54" spans="1:10">
      <c r="B54" t="s">
        <v>54</v>
      </c>
    </row>
    <row r="55" spans="1:10">
      <c r="B55" t="s">
        <v>55</v>
      </c>
    </row>
    <row r="57" spans="1:10">
      <c r="A57" s="1" t="s">
        <v>56</v>
      </c>
      <c r="B57" s="2" t="s">
        <v>57</v>
      </c>
      <c r="C57" s="6"/>
    </row>
    <row r="59" spans="1:10">
      <c r="B59" s="5" t="s">
        <v>58</v>
      </c>
      <c r="C59" s="6"/>
      <c r="D59" s="6"/>
      <c r="E59" s="6"/>
      <c r="F59" s="6"/>
      <c r="G59" s="6"/>
      <c r="H59" s="6"/>
      <c r="I59" s="3"/>
      <c r="J59" s="3"/>
    </row>
    <row r="60" spans="1:10">
      <c r="B60" s="5" t="s">
        <v>59</v>
      </c>
      <c r="C60" s="6"/>
      <c r="D60" s="6"/>
      <c r="E60" s="6"/>
      <c r="F60" s="3" t="s">
        <v>60</v>
      </c>
      <c r="I60" s="3"/>
      <c r="J60" s="3"/>
    </row>
    <row r="61" spans="1:10">
      <c r="I61" s="3"/>
      <c r="J61" s="3"/>
    </row>
  </sheetData>
  <phoneticPr fontId="19" type="noConversion"/>
  <pageMargins left="0" right="0" top="0.39374999999999999" bottom="0.39374999999999999" header="0.51180555555555562" footer="0.5118055555555556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1"/>
  <sheetViews>
    <sheetView zoomScaleNormal="100" workbookViewId="0">
      <selection activeCell="B2" sqref="B2:G33"/>
    </sheetView>
  </sheetViews>
  <sheetFormatPr defaultRowHeight="12.75"/>
  <cols>
    <col min="1" max="1" width="3.42578125" customWidth="1"/>
    <col min="2" max="2" width="3.5703125" customWidth="1"/>
    <col min="3" max="3" width="20.140625" bestFit="1" customWidth="1"/>
    <col min="4" max="4" width="6.5703125" style="1" customWidth="1"/>
    <col min="5" max="5" width="26" bestFit="1" customWidth="1"/>
    <col min="6" max="6" width="9.7109375" style="1" customWidth="1"/>
    <col min="7" max="7" width="10.85546875" style="1" customWidth="1"/>
  </cols>
  <sheetData>
    <row r="1" spans="1:12" ht="8.25" customHeight="1"/>
    <row r="2" spans="1:12" s="81" customFormat="1" ht="21.75" customHeight="1">
      <c r="A2" s="75" t="s">
        <v>96</v>
      </c>
      <c r="B2" s="75"/>
      <c r="C2" s="230"/>
      <c r="D2" s="231"/>
      <c r="E2" s="232"/>
      <c r="F2" s="233"/>
      <c r="G2" s="80" t="s">
        <v>115</v>
      </c>
    </row>
    <row r="3" spans="1:12" s="86" customFormat="1" ht="31.5" customHeight="1" thickBot="1">
      <c r="A3" s="187"/>
      <c r="B3" s="348" t="s">
        <v>97</v>
      </c>
      <c r="C3" s="266" t="s">
        <v>98</v>
      </c>
      <c r="D3" s="355" t="s">
        <v>167</v>
      </c>
      <c r="E3" s="266" t="s">
        <v>100</v>
      </c>
      <c r="F3" s="267" t="s">
        <v>101</v>
      </c>
      <c r="G3" s="268" t="s">
        <v>102</v>
      </c>
      <c r="H3" s="86">
        <v>555</v>
      </c>
    </row>
    <row r="4" spans="1:12" s="91" customFormat="1" ht="20.100000000000001" customHeight="1">
      <c r="A4" s="87" t="str">
        <f t="shared" ref="A4:A51" si="0">IF(F4&gt;0,(ROW()-3)&amp;".","")</f>
        <v>1.</v>
      </c>
      <c r="B4" s="349"/>
      <c r="C4" s="333" t="s">
        <v>149</v>
      </c>
      <c r="D4" s="181"/>
      <c r="E4" s="354" t="s">
        <v>145</v>
      </c>
      <c r="F4" s="397">
        <v>499</v>
      </c>
      <c r="G4" s="120">
        <f t="shared" ref="G4:G34" si="1">IF(F4&gt;0,(INT(POWER(F4-210,1.41)*0.188807)),"")</f>
        <v>557</v>
      </c>
      <c r="H4" s="89" t="s">
        <v>103</v>
      </c>
      <c r="I4" s="90"/>
      <c r="J4" s="90"/>
      <c r="K4" s="90"/>
      <c r="L4" s="90"/>
    </row>
    <row r="5" spans="1:12" s="91" customFormat="1" ht="20.100000000000001" customHeight="1">
      <c r="A5" s="87" t="str">
        <f t="shared" si="0"/>
        <v>2.</v>
      </c>
      <c r="B5" s="352"/>
      <c r="C5" s="333" t="s">
        <v>185</v>
      </c>
      <c r="D5" s="181">
        <v>1997</v>
      </c>
      <c r="E5" s="346" t="s">
        <v>181</v>
      </c>
      <c r="F5" s="397">
        <v>465</v>
      </c>
      <c r="G5" s="93">
        <f t="shared" si="1"/>
        <v>466</v>
      </c>
      <c r="H5" s="90" t="s">
        <v>104</v>
      </c>
      <c r="I5" s="90"/>
      <c r="J5" s="90"/>
      <c r="K5" s="90"/>
      <c r="L5" s="90"/>
    </row>
    <row r="6" spans="1:12" s="91" customFormat="1" ht="20.100000000000001" customHeight="1">
      <c r="A6" s="87" t="str">
        <f t="shared" si="0"/>
        <v>3.</v>
      </c>
      <c r="B6" s="352"/>
      <c r="C6" s="333" t="s">
        <v>142</v>
      </c>
      <c r="D6" s="181">
        <v>1999</v>
      </c>
      <c r="E6" s="354" t="s">
        <v>133</v>
      </c>
      <c r="F6" s="397">
        <v>457</v>
      </c>
      <c r="G6" s="93">
        <f t="shared" si="1"/>
        <v>446</v>
      </c>
      <c r="H6" s="94" t="s">
        <v>105</v>
      </c>
      <c r="I6" s="94"/>
      <c r="J6" s="94"/>
      <c r="K6" s="94"/>
      <c r="L6" s="95"/>
    </row>
    <row r="7" spans="1:12" s="91" customFormat="1" ht="20.100000000000001" customHeight="1">
      <c r="A7" s="87" t="str">
        <f t="shared" si="0"/>
        <v>4.</v>
      </c>
      <c r="B7" s="352"/>
      <c r="C7" s="333" t="s">
        <v>233</v>
      </c>
      <c r="D7" s="181">
        <v>1997</v>
      </c>
      <c r="E7" s="354" t="s">
        <v>157</v>
      </c>
      <c r="F7" s="397">
        <v>445</v>
      </c>
      <c r="G7" s="93">
        <f t="shared" si="1"/>
        <v>416</v>
      </c>
      <c r="H7" s="96" t="s">
        <v>106</v>
      </c>
      <c r="I7" s="116"/>
      <c r="J7" s="116"/>
      <c r="K7" s="116"/>
      <c r="L7" s="95"/>
    </row>
    <row r="8" spans="1:12" s="91" customFormat="1" ht="20.100000000000001" customHeight="1">
      <c r="A8" s="87" t="str">
        <f t="shared" si="0"/>
        <v>5.</v>
      </c>
      <c r="B8" s="352"/>
      <c r="C8" s="353" t="s">
        <v>220</v>
      </c>
      <c r="D8" s="181">
        <v>1998</v>
      </c>
      <c r="E8" s="354" t="s">
        <v>211</v>
      </c>
      <c r="F8" s="397">
        <v>442</v>
      </c>
      <c r="G8" s="93">
        <f t="shared" si="1"/>
        <v>408</v>
      </c>
      <c r="H8" s="96" t="s">
        <v>107</v>
      </c>
      <c r="I8" s="116"/>
      <c r="J8" s="116"/>
      <c r="K8" s="116"/>
      <c r="L8" s="95"/>
    </row>
    <row r="9" spans="1:12" s="91" customFormat="1" ht="20.100000000000001" customHeight="1">
      <c r="A9" s="87" t="str">
        <f t="shared" si="0"/>
        <v>6.</v>
      </c>
      <c r="B9" s="352"/>
      <c r="C9" s="333" t="s">
        <v>166</v>
      </c>
      <c r="D9" s="181">
        <v>1997</v>
      </c>
      <c r="E9" s="354" t="s">
        <v>157</v>
      </c>
      <c r="F9" s="397">
        <v>439</v>
      </c>
      <c r="G9" s="93">
        <f t="shared" si="1"/>
        <v>401</v>
      </c>
      <c r="H9" s="94" t="s">
        <v>108</v>
      </c>
      <c r="I9" s="94"/>
      <c r="J9" s="94"/>
      <c r="K9" s="94"/>
      <c r="L9" s="95"/>
    </row>
    <row r="10" spans="1:12" s="91" customFormat="1" ht="20.100000000000001" customHeight="1">
      <c r="A10" s="87" t="str">
        <f t="shared" si="0"/>
        <v>7.</v>
      </c>
      <c r="B10" s="352"/>
      <c r="C10" s="333" t="s">
        <v>239</v>
      </c>
      <c r="D10" s="181">
        <v>1999</v>
      </c>
      <c r="E10" s="354" t="s">
        <v>169</v>
      </c>
      <c r="F10" s="397">
        <v>434</v>
      </c>
      <c r="G10" s="93">
        <f t="shared" si="1"/>
        <v>388</v>
      </c>
    </row>
    <row r="11" spans="1:12" s="91" customFormat="1" ht="20.100000000000001" customHeight="1">
      <c r="A11" s="87" t="str">
        <f t="shared" si="0"/>
        <v>8.</v>
      </c>
      <c r="B11" s="352"/>
      <c r="C11" s="333" t="s">
        <v>139</v>
      </c>
      <c r="D11" s="181">
        <v>1998</v>
      </c>
      <c r="E11" s="354" t="s">
        <v>133</v>
      </c>
      <c r="F11" s="397">
        <v>429</v>
      </c>
      <c r="G11" s="93">
        <f t="shared" si="1"/>
        <v>376</v>
      </c>
    </row>
    <row r="12" spans="1:12" s="91" customFormat="1" ht="20.100000000000001" customHeight="1">
      <c r="A12" s="87" t="str">
        <f t="shared" si="0"/>
        <v>9.</v>
      </c>
      <c r="B12" s="352"/>
      <c r="C12" s="333" t="s">
        <v>183</v>
      </c>
      <c r="D12" s="181">
        <v>2000</v>
      </c>
      <c r="E12" s="346" t="s">
        <v>181</v>
      </c>
      <c r="F12" s="397">
        <v>428</v>
      </c>
      <c r="G12" s="93">
        <f t="shared" si="1"/>
        <v>374</v>
      </c>
    </row>
    <row r="13" spans="1:12" s="91" customFormat="1" ht="20.100000000000001" customHeight="1">
      <c r="A13" s="87" t="str">
        <f t="shared" si="0"/>
        <v>10.</v>
      </c>
      <c r="B13" s="352"/>
      <c r="C13" s="333" t="s">
        <v>150</v>
      </c>
      <c r="D13" s="181"/>
      <c r="E13" s="354" t="s">
        <v>145</v>
      </c>
      <c r="F13" s="397">
        <v>423</v>
      </c>
      <c r="G13" s="93">
        <f t="shared" si="1"/>
        <v>362</v>
      </c>
    </row>
    <row r="14" spans="1:12" s="91" customFormat="1" ht="20.100000000000001" customHeight="1">
      <c r="A14" s="87" t="str">
        <f t="shared" si="0"/>
        <v>11.</v>
      </c>
      <c r="B14" s="352"/>
      <c r="C14" s="353" t="s">
        <v>212</v>
      </c>
      <c r="D14" s="181">
        <v>2000</v>
      </c>
      <c r="E14" s="354" t="s">
        <v>211</v>
      </c>
      <c r="F14" s="396">
        <v>420</v>
      </c>
      <c r="G14" s="93">
        <f t="shared" si="1"/>
        <v>355</v>
      </c>
    </row>
    <row r="15" spans="1:12" s="91" customFormat="1" ht="20.100000000000001" customHeight="1">
      <c r="A15" s="87" t="str">
        <f t="shared" si="0"/>
        <v>12.</v>
      </c>
      <c r="B15" s="352"/>
      <c r="C15" s="333" t="s">
        <v>184</v>
      </c>
      <c r="D15" s="181">
        <v>1999</v>
      </c>
      <c r="E15" s="346" t="s">
        <v>181</v>
      </c>
      <c r="F15" s="397">
        <v>412</v>
      </c>
      <c r="G15" s="93">
        <f t="shared" si="1"/>
        <v>336</v>
      </c>
    </row>
    <row r="16" spans="1:12" s="91" customFormat="1" ht="20.100000000000001" customHeight="1">
      <c r="A16" s="87" t="str">
        <f t="shared" si="0"/>
        <v>13.</v>
      </c>
      <c r="B16" s="352"/>
      <c r="C16" s="333" t="s">
        <v>151</v>
      </c>
      <c r="D16" s="181"/>
      <c r="E16" s="354" t="s">
        <v>145</v>
      </c>
      <c r="F16" s="397">
        <v>411</v>
      </c>
      <c r="G16" s="93">
        <f t="shared" si="1"/>
        <v>333</v>
      </c>
    </row>
    <row r="17" spans="1:7" s="91" customFormat="1" ht="20.100000000000001" customHeight="1">
      <c r="A17" s="87" t="str">
        <f t="shared" si="0"/>
        <v>14.</v>
      </c>
      <c r="B17" s="352"/>
      <c r="C17" s="333" t="s">
        <v>240</v>
      </c>
      <c r="D17" s="181">
        <v>1997</v>
      </c>
      <c r="E17" s="354" t="s">
        <v>169</v>
      </c>
      <c r="F17" s="397">
        <v>409</v>
      </c>
      <c r="G17" s="93">
        <f t="shared" si="1"/>
        <v>329</v>
      </c>
    </row>
    <row r="18" spans="1:7" s="91" customFormat="1" ht="20.100000000000001" customHeight="1">
      <c r="A18" s="87" t="str">
        <f t="shared" si="0"/>
        <v>15.</v>
      </c>
      <c r="B18" s="352"/>
      <c r="C18" s="333" t="s">
        <v>138</v>
      </c>
      <c r="D18" s="181">
        <v>1999</v>
      </c>
      <c r="E18" s="354" t="s">
        <v>133</v>
      </c>
      <c r="F18" s="397">
        <v>407</v>
      </c>
      <c r="G18" s="93">
        <f t="shared" si="1"/>
        <v>324</v>
      </c>
    </row>
    <row r="19" spans="1:7" s="91" customFormat="1" ht="20.100000000000001" customHeight="1">
      <c r="A19" s="87" t="str">
        <f t="shared" si="0"/>
        <v>16.</v>
      </c>
      <c r="B19" s="352"/>
      <c r="C19" s="333" t="s">
        <v>123</v>
      </c>
      <c r="D19" s="181">
        <v>1996</v>
      </c>
      <c r="E19" s="354" t="s">
        <v>122</v>
      </c>
      <c r="F19" s="397">
        <v>404</v>
      </c>
      <c r="G19" s="93">
        <f t="shared" si="1"/>
        <v>317</v>
      </c>
    </row>
    <row r="20" spans="1:7" s="91" customFormat="1" ht="20.100000000000001" customHeight="1">
      <c r="A20" s="87" t="str">
        <f t="shared" si="0"/>
        <v>17.</v>
      </c>
      <c r="B20" s="352"/>
      <c r="C20" s="333" t="s">
        <v>177</v>
      </c>
      <c r="D20" s="181">
        <v>1998</v>
      </c>
      <c r="E20" s="354" t="s">
        <v>169</v>
      </c>
      <c r="F20" s="397">
        <v>397</v>
      </c>
      <c r="G20" s="93">
        <f t="shared" si="1"/>
        <v>301</v>
      </c>
    </row>
    <row r="21" spans="1:7" s="91" customFormat="1" ht="20.100000000000001" customHeight="1">
      <c r="A21" s="87" t="str">
        <f t="shared" si="0"/>
        <v>18.</v>
      </c>
      <c r="B21" s="352"/>
      <c r="C21" s="333" t="s">
        <v>207</v>
      </c>
      <c r="D21" s="181">
        <v>1997</v>
      </c>
      <c r="E21" s="354" t="s">
        <v>201</v>
      </c>
      <c r="F21" s="397">
        <v>396</v>
      </c>
      <c r="G21" s="93">
        <f t="shared" si="1"/>
        <v>299</v>
      </c>
    </row>
    <row r="22" spans="1:7" s="91" customFormat="1" ht="20.100000000000001" customHeight="1">
      <c r="A22" s="100" t="str">
        <f t="shared" si="0"/>
        <v>19.</v>
      </c>
      <c r="B22" s="352"/>
      <c r="C22" s="333" t="s">
        <v>208</v>
      </c>
      <c r="D22" s="181">
        <v>1999</v>
      </c>
      <c r="E22" s="354" t="s">
        <v>201</v>
      </c>
      <c r="F22" s="397">
        <v>396</v>
      </c>
      <c r="G22" s="93">
        <f t="shared" si="1"/>
        <v>299</v>
      </c>
    </row>
    <row r="23" spans="1:7" s="91" customFormat="1" ht="20.100000000000001" customHeight="1">
      <c r="A23" s="87" t="str">
        <f t="shared" si="0"/>
        <v>20.</v>
      </c>
      <c r="B23" s="352"/>
      <c r="C23" s="353" t="s">
        <v>228</v>
      </c>
      <c r="D23" s="181">
        <v>1999</v>
      </c>
      <c r="E23" s="354" t="s">
        <v>222</v>
      </c>
      <c r="F23" s="397">
        <v>390</v>
      </c>
      <c r="G23" s="93">
        <f t="shared" si="1"/>
        <v>285</v>
      </c>
    </row>
    <row r="24" spans="1:7" s="91" customFormat="1" ht="20.100000000000001" customHeight="1">
      <c r="A24" s="87" t="str">
        <f t="shared" si="0"/>
        <v>21.</v>
      </c>
      <c r="B24" s="352"/>
      <c r="C24" s="333" t="s">
        <v>248</v>
      </c>
      <c r="D24" s="181"/>
      <c r="E24" s="354" t="s">
        <v>222</v>
      </c>
      <c r="F24" s="397">
        <v>389</v>
      </c>
      <c r="G24" s="93">
        <f t="shared" si="1"/>
        <v>283</v>
      </c>
    </row>
    <row r="25" spans="1:7" s="91" customFormat="1" ht="20.100000000000001" customHeight="1">
      <c r="A25" s="87" t="str">
        <f t="shared" si="0"/>
        <v>22.</v>
      </c>
      <c r="B25" s="352"/>
      <c r="C25" s="333" t="s">
        <v>163</v>
      </c>
      <c r="D25" s="181">
        <v>1998</v>
      </c>
      <c r="E25" s="354" t="s">
        <v>157</v>
      </c>
      <c r="F25" s="397">
        <v>387</v>
      </c>
      <c r="G25" s="93">
        <f t="shared" si="1"/>
        <v>279</v>
      </c>
    </row>
    <row r="26" spans="1:7" s="91" customFormat="1" ht="20.100000000000001" customHeight="1">
      <c r="A26" s="87" t="str">
        <f t="shared" si="0"/>
        <v>23.</v>
      </c>
      <c r="B26" s="352"/>
      <c r="C26" s="333" t="s">
        <v>195</v>
      </c>
      <c r="D26" s="181">
        <v>1998</v>
      </c>
      <c r="E26" s="354" t="s">
        <v>194</v>
      </c>
      <c r="F26" s="397">
        <v>381</v>
      </c>
      <c r="G26" s="93">
        <f t="shared" si="1"/>
        <v>265</v>
      </c>
    </row>
    <row r="27" spans="1:7" s="91" customFormat="1" ht="20.100000000000001" customHeight="1">
      <c r="A27" s="87" t="str">
        <f t="shared" si="0"/>
        <v>24.</v>
      </c>
      <c r="B27" s="352"/>
      <c r="C27" s="333" t="s">
        <v>129</v>
      </c>
      <c r="D27" s="181">
        <v>1999</v>
      </c>
      <c r="E27" s="354" t="s">
        <v>122</v>
      </c>
      <c r="F27" s="428">
        <v>378</v>
      </c>
      <c r="G27" s="93">
        <f t="shared" si="1"/>
        <v>259</v>
      </c>
    </row>
    <row r="28" spans="1:7" s="91" customFormat="1" ht="20.100000000000001" customHeight="1">
      <c r="A28" s="87" t="str">
        <f t="shared" si="0"/>
        <v>25.</v>
      </c>
      <c r="B28" s="352"/>
      <c r="C28" s="333" t="s">
        <v>200</v>
      </c>
      <c r="D28" s="181">
        <v>2000</v>
      </c>
      <c r="E28" s="354" t="s">
        <v>194</v>
      </c>
      <c r="F28" s="398">
        <v>358</v>
      </c>
      <c r="G28" s="93">
        <f t="shared" si="1"/>
        <v>216</v>
      </c>
    </row>
    <row r="29" spans="1:7" s="91" customFormat="1" ht="20.100000000000001" customHeight="1">
      <c r="A29" s="87" t="str">
        <f t="shared" si="0"/>
        <v>26.</v>
      </c>
      <c r="B29" s="352"/>
      <c r="C29" s="353" t="s">
        <v>199</v>
      </c>
      <c r="D29" s="181">
        <v>1997</v>
      </c>
      <c r="E29" s="354" t="s">
        <v>194</v>
      </c>
      <c r="F29" s="397">
        <v>358</v>
      </c>
      <c r="G29" s="93">
        <f t="shared" si="1"/>
        <v>216</v>
      </c>
    </row>
    <row r="30" spans="1:7" s="91" customFormat="1" ht="20.100000000000001" customHeight="1">
      <c r="A30" s="87" t="str">
        <f t="shared" si="0"/>
        <v>27.</v>
      </c>
      <c r="B30" s="352"/>
      <c r="C30" s="333" t="s">
        <v>249</v>
      </c>
      <c r="D30" s="181">
        <v>2000</v>
      </c>
      <c r="E30" s="354" t="s">
        <v>222</v>
      </c>
      <c r="F30" s="397">
        <v>355</v>
      </c>
      <c r="G30" s="93">
        <f t="shared" si="1"/>
        <v>210</v>
      </c>
    </row>
    <row r="31" spans="1:7" s="91" customFormat="1" ht="20.100000000000001" customHeight="1">
      <c r="A31" s="87" t="str">
        <f t="shared" si="0"/>
        <v>28.</v>
      </c>
      <c r="B31" s="352"/>
      <c r="C31" s="333" t="s">
        <v>128</v>
      </c>
      <c r="D31" s="181">
        <v>1997</v>
      </c>
      <c r="E31" s="354" t="s">
        <v>122</v>
      </c>
      <c r="F31" s="397">
        <v>333</v>
      </c>
      <c r="G31" s="93">
        <f t="shared" si="1"/>
        <v>167</v>
      </c>
    </row>
    <row r="32" spans="1:7" s="91" customFormat="1" ht="20.100000000000001" customHeight="1">
      <c r="A32" s="87" t="str">
        <f t="shared" si="0"/>
        <v/>
      </c>
      <c r="B32" s="352"/>
      <c r="C32" s="333" t="s">
        <v>214</v>
      </c>
      <c r="D32" s="181">
        <v>1998</v>
      </c>
      <c r="E32" s="383" t="s">
        <v>211</v>
      </c>
      <c r="F32" s="397">
        <v>0</v>
      </c>
      <c r="G32" s="93" t="str">
        <f t="shared" si="1"/>
        <v/>
      </c>
    </row>
    <row r="33" spans="1:7" s="91" customFormat="1" ht="20.100000000000001" customHeight="1">
      <c r="A33" s="87" t="str">
        <f t="shared" si="0"/>
        <v/>
      </c>
      <c r="B33" s="352"/>
      <c r="C33" s="333"/>
      <c r="D33" s="181"/>
      <c r="E33" s="354"/>
      <c r="F33" s="397"/>
      <c r="G33" s="93" t="str">
        <f t="shared" si="1"/>
        <v/>
      </c>
    </row>
    <row r="34" spans="1:7" s="91" customFormat="1" ht="18" customHeight="1">
      <c r="A34" s="87" t="str">
        <f t="shared" si="0"/>
        <v/>
      </c>
      <c r="B34" s="352"/>
      <c r="C34" s="333"/>
      <c r="D34" s="181"/>
      <c r="E34" s="354"/>
      <c r="F34" s="397"/>
      <c r="G34" s="93" t="str">
        <f t="shared" si="1"/>
        <v/>
      </c>
    </row>
    <row r="35" spans="1:7" s="91" customFormat="1" ht="18" customHeight="1">
      <c r="A35" s="87" t="str">
        <f t="shared" si="0"/>
        <v/>
      </c>
      <c r="B35" s="352"/>
      <c r="C35" s="333"/>
      <c r="D35" s="181"/>
      <c r="E35" s="383"/>
      <c r="F35" s="397"/>
      <c r="G35" s="93" t="str">
        <f t="shared" ref="G35:G51" si="2">IF(F35&gt;0,(INT(POWER(F35-210,1.41)*0.188807)),"")</f>
        <v/>
      </c>
    </row>
    <row r="36" spans="1:7" s="91" customFormat="1" ht="14.1" customHeight="1">
      <c r="A36" s="87" t="str">
        <f t="shared" si="0"/>
        <v/>
      </c>
      <c r="B36" s="101"/>
      <c r="D36" s="110"/>
      <c r="F36" s="110"/>
      <c r="G36" s="88" t="str">
        <f t="shared" si="2"/>
        <v/>
      </c>
    </row>
    <row r="37" spans="1:7" s="91" customFormat="1" ht="14.1" customHeight="1">
      <c r="A37" s="87" t="str">
        <f t="shared" si="0"/>
        <v/>
      </c>
      <c r="B37" s="101"/>
      <c r="D37" s="110"/>
      <c r="E37" s="81" t="s">
        <v>247</v>
      </c>
      <c r="F37" s="110"/>
      <c r="G37" s="88" t="str">
        <f t="shared" si="2"/>
        <v/>
      </c>
    </row>
    <row r="38" spans="1:7" s="91" customFormat="1" ht="14.1" customHeight="1">
      <c r="A38" s="87" t="str">
        <f t="shared" si="0"/>
        <v/>
      </c>
      <c r="B38" s="101"/>
      <c r="D38" s="110"/>
      <c r="F38" s="110"/>
      <c r="G38" s="88" t="str">
        <f t="shared" si="2"/>
        <v/>
      </c>
    </row>
    <row r="39" spans="1:7" s="91" customFormat="1" ht="14.1" customHeight="1">
      <c r="A39" s="87" t="str">
        <f t="shared" si="0"/>
        <v/>
      </c>
      <c r="B39" s="101"/>
      <c r="D39" s="110"/>
      <c r="F39" s="110"/>
      <c r="G39" s="88" t="str">
        <f t="shared" si="2"/>
        <v/>
      </c>
    </row>
    <row r="40" spans="1:7" s="91" customFormat="1" ht="14.1" customHeight="1">
      <c r="A40" s="87" t="str">
        <f t="shared" si="0"/>
        <v/>
      </c>
      <c r="B40" s="101"/>
      <c r="D40" s="110"/>
      <c r="F40" s="110"/>
      <c r="G40" s="88" t="str">
        <f t="shared" si="2"/>
        <v/>
      </c>
    </row>
    <row r="41" spans="1:7" s="91" customFormat="1" ht="14.1" customHeight="1">
      <c r="A41" s="87" t="str">
        <f t="shared" si="0"/>
        <v/>
      </c>
      <c r="B41" s="101"/>
      <c r="D41" s="110"/>
      <c r="F41" s="110"/>
      <c r="G41" s="88" t="str">
        <f t="shared" si="2"/>
        <v/>
      </c>
    </row>
    <row r="42" spans="1:7" s="91" customFormat="1" ht="14.1" customHeight="1">
      <c r="A42" s="87" t="str">
        <f t="shared" si="0"/>
        <v/>
      </c>
      <c r="B42" s="101"/>
      <c r="D42" s="110"/>
      <c r="F42" s="110"/>
      <c r="G42" s="88" t="str">
        <f t="shared" si="2"/>
        <v/>
      </c>
    </row>
    <row r="43" spans="1:7" s="91" customFormat="1" ht="14.1" customHeight="1">
      <c r="A43" s="87" t="str">
        <f t="shared" si="0"/>
        <v/>
      </c>
      <c r="B43" s="101"/>
      <c r="D43" s="110"/>
      <c r="F43" s="110"/>
      <c r="G43" s="88" t="str">
        <f t="shared" si="2"/>
        <v/>
      </c>
    </row>
    <row r="44" spans="1:7" s="91" customFormat="1" ht="14.1" customHeight="1">
      <c r="A44" s="87" t="str">
        <f t="shared" si="0"/>
        <v/>
      </c>
      <c r="B44" s="101"/>
      <c r="D44" s="110"/>
      <c r="F44" s="110"/>
      <c r="G44" s="88" t="str">
        <f t="shared" si="2"/>
        <v/>
      </c>
    </row>
    <row r="45" spans="1:7" s="91" customFormat="1" ht="14.1" customHeight="1">
      <c r="A45" s="87" t="str">
        <f t="shared" si="0"/>
        <v/>
      </c>
      <c r="B45" s="101"/>
      <c r="D45" s="110"/>
      <c r="F45" s="110"/>
      <c r="G45" s="88" t="str">
        <f t="shared" si="2"/>
        <v/>
      </c>
    </row>
    <row r="46" spans="1:7" s="91" customFormat="1" ht="14.1" customHeight="1">
      <c r="A46" s="87" t="str">
        <f t="shared" si="0"/>
        <v/>
      </c>
      <c r="B46" s="101"/>
      <c r="D46" s="110"/>
      <c r="F46" s="110"/>
      <c r="G46" s="88" t="str">
        <f t="shared" si="2"/>
        <v/>
      </c>
    </row>
    <row r="47" spans="1:7" s="91" customFormat="1" ht="14.1" customHeight="1">
      <c r="A47" s="87" t="str">
        <f t="shared" si="0"/>
        <v/>
      </c>
      <c r="B47" s="101"/>
      <c r="D47" s="110"/>
      <c r="F47" s="110"/>
      <c r="G47" s="88" t="str">
        <f t="shared" si="2"/>
        <v/>
      </c>
    </row>
    <row r="48" spans="1:7" s="91" customFormat="1" ht="14.1" customHeight="1">
      <c r="A48" s="87" t="str">
        <f t="shared" si="0"/>
        <v/>
      </c>
      <c r="B48" s="101"/>
      <c r="D48" s="110"/>
      <c r="F48" s="110"/>
      <c r="G48" s="88" t="str">
        <f t="shared" si="2"/>
        <v/>
      </c>
    </row>
    <row r="49" spans="1:7" s="91" customFormat="1" ht="14.1" customHeight="1">
      <c r="A49" s="87" t="str">
        <f t="shared" si="0"/>
        <v/>
      </c>
      <c r="B49" s="101"/>
      <c r="D49" s="110"/>
      <c r="F49" s="110"/>
      <c r="G49" s="88" t="str">
        <f t="shared" si="2"/>
        <v/>
      </c>
    </row>
    <row r="50" spans="1:7" s="91" customFormat="1" ht="14.1" customHeight="1">
      <c r="A50" s="87" t="str">
        <f t="shared" si="0"/>
        <v/>
      </c>
      <c r="B50" s="101"/>
      <c r="D50" s="110"/>
      <c r="F50" s="110"/>
      <c r="G50" s="88" t="str">
        <f t="shared" si="2"/>
        <v/>
      </c>
    </row>
    <row r="51" spans="1:7" s="91" customFormat="1" ht="14.1" customHeight="1">
      <c r="A51" s="100" t="str">
        <f t="shared" si="0"/>
        <v>48.</v>
      </c>
      <c r="B51" s="111"/>
      <c r="C51" s="112"/>
      <c r="D51" s="113"/>
      <c r="E51" s="112"/>
      <c r="F51" s="113">
        <v>555</v>
      </c>
      <c r="G51" s="88">
        <f t="shared" si="2"/>
        <v>715</v>
      </c>
    </row>
  </sheetData>
  <phoneticPr fontId="19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120" firstPageNumber="0" orientation="portrait" horizontalDpi="300" verticalDpi="300" r:id="rId1"/>
  <headerFooter alignWithMargins="0">
    <oddHeader>&amp;LCorny středoškoslký atletický pohár&amp;CKRAJSKÉ KOLO&amp;R23.9.2015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workbookViewId="0">
      <selection activeCell="L25" sqref="L25"/>
    </sheetView>
  </sheetViews>
  <sheetFormatPr defaultRowHeight="12.75"/>
  <cols>
    <col min="1" max="1" width="5.7109375" customWidth="1"/>
    <col min="2" max="2" width="5.42578125" customWidth="1"/>
    <col min="3" max="3" width="24.42578125" customWidth="1"/>
    <col min="5" max="5" width="31.140625" customWidth="1"/>
  </cols>
  <sheetData>
    <row r="1" spans="1:10" ht="18">
      <c r="A1" s="75"/>
      <c r="B1" s="75"/>
      <c r="C1" s="76"/>
      <c r="D1" s="77"/>
      <c r="E1" s="78"/>
      <c r="F1" s="128"/>
      <c r="G1" s="128"/>
      <c r="H1" s="128"/>
      <c r="I1" s="128"/>
      <c r="J1" s="80"/>
    </row>
    <row r="2" spans="1:10" ht="18">
      <c r="A2" s="75" t="s">
        <v>96</v>
      </c>
      <c r="B2" s="75"/>
      <c r="C2" s="76"/>
      <c r="D2" s="77"/>
      <c r="E2" s="78"/>
      <c r="F2" s="128"/>
      <c r="G2" s="128"/>
      <c r="H2" s="128"/>
      <c r="I2" s="153" t="s">
        <v>85</v>
      </c>
      <c r="J2" s="80" t="s">
        <v>114</v>
      </c>
    </row>
    <row r="3" spans="1:10" ht="16.5" thickBot="1">
      <c r="A3" s="154"/>
      <c r="B3" s="303" t="s">
        <v>97</v>
      </c>
      <c r="C3" s="226" t="s">
        <v>98</v>
      </c>
      <c r="D3" s="227" t="s">
        <v>110</v>
      </c>
      <c r="E3" s="226" t="s">
        <v>100</v>
      </c>
      <c r="F3" s="304" t="s">
        <v>101</v>
      </c>
      <c r="G3" s="156"/>
      <c r="H3" s="156"/>
      <c r="I3" s="156"/>
      <c r="J3" s="156"/>
    </row>
    <row r="4" spans="1:10" ht="19.5" customHeight="1">
      <c r="A4" s="151"/>
      <c r="B4" s="224"/>
      <c r="C4" s="335" t="s">
        <v>130</v>
      </c>
      <c r="D4" s="336">
        <v>1997</v>
      </c>
      <c r="E4" s="356" t="s">
        <v>122</v>
      </c>
      <c r="F4" s="222"/>
      <c r="G4" s="136"/>
      <c r="H4" s="136"/>
      <c r="I4" s="136"/>
      <c r="J4" s="139"/>
    </row>
    <row r="5" spans="1:10" ht="19.5" customHeight="1">
      <c r="A5" s="151"/>
      <c r="B5" s="224"/>
      <c r="C5" s="217" t="s">
        <v>131</v>
      </c>
      <c r="D5" s="181">
        <v>1996</v>
      </c>
      <c r="E5" s="346" t="s">
        <v>122</v>
      </c>
      <c r="F5" s="222"/>
      <c r="G5" s="136"/>
      <c r="H5" s="136"/>
      <c r="I5" s="136"/>
      <c r="J5" s="139"/>
    </row>
    <row r="6" spans="1:10" ht="19.5" customHeight="1">
      <c r="A6" s="151"/>
      <c r="B6" s="224"/>
      <c r="C6" s="217" t="s">
        <v>132</v>
      </c>
      <c r="D6" s="181">
        <v>1999</v>
      </c>
      <c r="E6" s="346" t="s">
        <v>122</v>
      </c>
      <c r="F6" s="222"/>
      <c r="G6" s="136"/>
      <c r="H6" s="136"/>
      <c r="I6" s="136"/>
      <c r="J6" s="139"/>
    </row>
    <row r="7" spans="1:10" ht="19.5" customHeight="1">
      <c r="A7" s="151"/>
      <c r="B7" s="224"/>
      <c r="C7" s="217" t="s">
        <v>142</v>
      </c>
      <c r="D7" s="181">
        <v>1999</v>
      </c>
      <c r="E7" s="346" t="s">
        <v>133</v>
      </c>
      <c r="F7" s="222"/>
      <c r="G7" s="136"/>
      <c r="H7" s="136"/>
      <c r="I7" s="136"/>
      <c r="J7" s="139"/>
    </row>
    <row r="8" spans="1:10" ht="19.5" customHeight="1">
      <c r="A8" s="151"/>
      <c r="B8" s="224"/>
      <c r="C8" s="217" t="s">
        <v>143</v>
      </c>
      <c r="D8" s="181">
        <v>1997</v>
      </c>
      <c r="E8" s="346" t="s">
        <v>133</v>
      </c>
      <c r="F8" s="222"/>
      <c r="G8" s="136"/>
      <c r="H8" s="136"/>
      <c r="I8" s="136"/>
      <c r="J8" s="139"/>
    </row>
    <row r="9" spans="1:10" ht="19.5" customHeight="1">
      <c r="A9" s="151"/>
      <c r="B9" s="224"/>
      <c r="C9" s="217" t="s">
        <v>144</v>
      </c>
      <c r="D9" s="181">
        <v>1998</v>
      </c>
      <c r="E9" s="346" t="s">
        <v>133</v>
      </c>
      <c r="F9" s="222"/>
      <c r="G9" s="136"/>
      <c r="H9" s="136"/>
      <c r="I9" s="136"/>
      <c r="J9" s="139"/>
    </row>
    <row r="10" spans="1:10" ht="19.5" customHeight="1">
      <c r="A10" s="151"/>
      <c r="B10" s="224"/>
      <c r="C10" s="217" t="s">
        <v>155</v>
      </c>
      <c r="D10" s="181"/>
      <c r="E10" s="346" t="s">
        <v>145</v>
      </c>
      <c r="F10" s="222"/>
      <c r="G10" s="136"/>
      <c r="H10" s="136"/>
      <c r="I10" s="136"/>
      <c r="J10" s="139"/>
    </row>
    <row r="11" spans="1:10" ht="19.5" customHeight="1">
      <c r="A11" s="151"/>
      <c r="B11" s="224"/>
      <c r="C11" s="217" t="s">
        <v>147</v>
      </c>
      <c r="D11" s="181"/>
      <c r="E11" s="346" t="s">
        <v>145</v>
      </c>
      <c r="F11" s="222"/>
      <c r="G11" s="136"/>
      <c r="H11" s="136"/>
      <c r="I11" s="136"/>
      <c r="J11" s="139"/>
    </row>
    <row r="12" spans="1:10" ht="19.5" customHeight="1">
      <c r="A12" s="151"/>
      <c r="B12" s="224"/>
      <c r="C12" s="217" t="s">
        <v>154</v>
      </c>
      <c r="D12" s="181"/>
      <c r="E12" s="346" t="s">
        <v>145</v>
      </c>
      <c r="F12" s="222"/>
      <c r="G12" s="136"/>
      <c r="H12" s="136"/>
      <c r="I12" s="136"/>
      <c r="J12" s="139"/>
    </row>
    <row r="13" spans="1:10" ht="19.5" customHeight="1">
      <c r="A13" s="151"/>
      <c r="B13" s="224"/>
      <c r="C13" s="217" t="s">
        <v>166</v>
      </c>
      <c r="D13" s="181">
        <v>1997</v>
      </c>
      <c r="E13" s="346" t="s">
        <v>157</v>
      </c>
      <c r="F13" s="222"/>
      <c r="G13" s="136"/>
      <c r="H13" s="136"/>
      <c r="I13" s="136"/>
      <c r="J13" s="139"/>
    </row>
    <row r="14" spans="1:10" ht="19.5" customHeight="1">
      <c r="A14" s="151"/>
      <c r="B14" s="224"/>
      <c r="C14" s="217" t="s">
        <v>168</v>
      </c>
      <c r="D14" s="181">
        <v>1999</v>
      </c>
      <c r="E14" s="346" t="s">
        <v>157</v>
      </c>
      <c r="F14" s="222"/>
      <c r="G14" s="136"/>
      <c r="H14" s="136"/>
      <c r="I14" s="136"/>
      <c r="J14" s="139"/>
    </row>
    <row r="15" spans="1:10" ht="19.5" customHeight="1">
      <c r="A15" s="151"/>
      <c r="B15" s="224"/>
      <c r="C15" s="217" t="s">
        <v>234</v>
      </c>
      <c r="D15" s="181">
        <v>1997</v>
      </c>
      <c r="E15" s="346" t="s">
        <v>157</v>
      </c>
      <c r="F15" s="222"/>
      <c r="G15" s="136"/>
      <c r="H15" s="136"/>
      <c r="I15" s="136"/>
      <c r="J15" s="139"/>
    </row>
    <row r="16" spans="1:10" ht="19.5" customHeight="1">
      <c r="A16" s="151"/>
      <c r="B16" s="224"/>
      <c r="C16" s="217" t="s">
        <v>178</v>
      </c>
      <c r="D16" s="181">
        <v>1996</v>
      </c>
      <c r="E16" s="346" t="s">
        <v>169</v>
      </c>
      <c r="F16" s="222"/>
      <c r="G16" s="136"/>
      <c r="H16" s="136"/>
      <c r="I16" s="136"/>
      <c r="J16" s="139"/>
    </row>
    <row r="17" spans="1:10" ht="19.5" customHeight="1">
      <c r="A17" s="151"/>
      <c r="B17" s="224"/>
      <c r="C17" s="217" t="s">
        <v>176</v>
      </c>
      <c r="D17" s="181">
        <v>1997</v>
      </c>
      <c r="E17" s="346" t="s">
        <v>169</v>
      </c>
      <c r="F17" s="222"/>
      <c r="G17" s="136"/>
      <c r="H17" s="136"/>
      <c r="I17" s="136"/>
      <c r="J17" s="139"/>
    </row>
    <row r="18" spans="1:10" ht="19.5" customHeight="1">
      <c r="A18" s="151"/>
      <c r="B18" s="224"/>
      <c r="C18" s="217" t="s">
        <v>175</v>
      </c>
      <c r="D18" s="181">
        <v>1999</v>
      </c>
      <c r="E18" s="346" t="s">
        <v>169</v>
      </c>
      <c r="F18" s="222"/>
      <c r="G18" s="136"/>
      <c r="H18" s="136"/>
      <c r="I18" s="136"/>
      <c r="J18" s="139"/>
    </row>
    <row r="19" spans="1:10" ht="19.5" customHeight="1">
      <c r="A19" s="151"/>
      <c r="B19" s="224"/>
      <c r="C19" s="217" t="s">
        <v>191</v>
      </c>
      <c r="D19" s="181">
        <v>1999</v>
      </c>
      <c r="E19" s="346" t="s">
        <v>181</v>
      </c>
      <c r="F19" s="222"/>
      <c r="G19" s="136"/>
      <c r="H19" s="136"/>
      <c r="I19" s="136"/>
      <c r="J19" s="139"/>
    </row>
    <row r="20" spans="1:10" ht="19.5" customHeight="1">
      <c r="A20" s="151"/>
      <c r="B20" s="224"/>
      <c r="C20" s="217" t="s">
        <v>192</v>
      </c>
      <c r="D20" s="181">
        <v>1998</v>
      </c>
      <c r="E20" s="346" t="s">
        <v>181</v>
      </c>
      <c r="F20" s="222"/>
      <c r="G20" s="136"/>
      <c r="H20" s="136"/>
      <c r="I20" s="136"/>
      <c r="J20" s="139"/>
    </row>
    <row r="21" spans="1:10" ht="19.5" customHeight="1">
      <c r="A21" s="151"/>
      <c r="B21" s="224"/>
      <c r="C21" s="217"/>
      <c r="D21" s="181"/>
      <c r="E21" s="346"/>
      <c r="F21" s="222"/>
      <c r="G21" s="136"/>
      <c r="H21" s="136"/>
      <c r="I21" s="136"/>
      <c r="J21" s="139"/>
    </row>
    <row r="22" spans="1:10" ht="19.5" customHeight="1">
      <c r="A22" s="151"/>
      <c r="B22" s="224"/>
      <c r="C22" s="175" t="s">
        <v>209</v>
      </c>
      <c r="D22" s="181">
        <v>1998</v>
      </c>
      <c r="E22" s="346" t="s">
        <v>201</v>
      </c>
      <c r="F22" s="222"/>
      <c r="G22" s="136"/>
      <c r="H22" s="136"/>
      <c r="I22" s="136"/>
      <c r="J22" s="139"/>
    </row>
    <row r="23" spans="1:10" ht="19.5" customHeight="1">
      <c r="A23" s="151"/>
      <c r="B23" s="224"/>
      <c r="C23" s="353" t="s">
        <v>208</v>
      </c>
      <c r="D23" s="181">
        <v>1999</v>
      </c>
      <c r="E23" s="346" t="s">
        <v>201</v>
      </c>
      <c r="F23" s="222"/>
      <c r="G23" s="136"/>
      <c r="H23" s="136"/>
      <c r="I23" s="136"/>
      <c r="J23" s="139"/>
    </row>
    <row r="24" spans="1:10" ht="19.5" customHeight="1">
      <c r="A24" s="151"/>
      <c r="B24" s="224"/>
      <c r="C24" s="217" t="s">
        <v>210</v>
      </c>
      <c r="D24" s="181">
        <v>1997</v>
      </c>
      <c r="E24" s="346" t="s">
        <v>201</v>
      </c>
      <c r="F24" s="222"/>
      <c r="G24" s="136"/>
      <c r="H24" s="136"/>
      <c r="I24" s="136"/>
      <c r="J24" s="139"/>
    </row>
    <row r="25" spans="1:10" ht="19.5" customHeight="1">
      <c r="A25" s="151"/>
      <c r="B25" s="224"/>
      <c r="C25" s="217" t="s">
        <v>220</v>
      </c>
      <c r="D25" s="181">
        <v>1998</v>
      </c>
      <c r="E25" s="346" t="s">
        <v>211</v>
      </c>
      <c r="F25" s="222"/>
      <c r="G25" s="136"/>
      <c r="H25" s="136"/>
      <c r="I25" s="136"/>
      <c r="J25" s="139"/>
    </row>
    <row r="26" spans="1:10" ht="19.5" customHeight="1">
      <c r="A26" s="151"/>
      <c r="B26" s="224"/>
      <c r="C26" s="217" t="s">
        <v>221</v>
      </c>
      <c r="D26" s="181">
        <v>1997</v>
      </c>
      <c r="E26" s="346" t="s">
        <v>211</v>
      </c>
      <c r="F26" s="222"/>
      <c r="G26" s="136"/>
      <c r="H26" s="136"/>
      <c r="I26" s="136"/>
      <c r="J26" s="139"/>
    </row>
    <row r="27" spans="1:10" ht="19.5" customHeight="1">
      <c r="A27" s="151"/>
      <c r="B27" s="224"/>
      <c r="C27" s="217" t="s">
        <v>256</v>
      </c>
      <c r="D27" s="181">
        <v>1998</v>
      </c>
      <c r="E27" s="346" t="s">
        <v>211</v>
      </c>
      <c r="F27" s="222"/>
      <c r="G27" s="136"/>
      <c r="H27" s="136"/>
      <c r="I27" s="136"/>
      <c r="J27" s="139"/>
    </row>
    <row r="28" spans="1:10" ht="19.5" customHeight="1">
      <c r="A28" s="151"/>
      <c r="B28" s="224"/>
      <c r="C28" s="175" t="s">
        <v>226</v>
      </c>
      <c r="D28" s="181">
        <v>1998</v>
      </c>
      <c r="E28" s="346" t="s">
        <v>222</v>
      </c>
      <c r="F28" s="222"/>
      <c r="G28" s="136"/>
      <c r="H28" s="136"/>
      <c r="I28" s="136"/>
      <c r="J28" s="139"/>
    </row>
    <row r="29" spans="1:10" ht="15.75">
      <c r="A29" s="151"/>
      <c r="B29" s="224"/>
      <c r="C29" s="175" t="s">
        <v>229</v>
      </c>
      <c r="D29" s="181">
        <v>1998</v>
      </c>
      <c r="E29" s="346" t="s">
        <v>222</v>
      </c>
      <c r="F29" s="222"/>
      <c r="G29" s="136"/>
      <c r="H29" s="136"/>
      <c r="I29" s="136"/>
      <c r="J29" s="139"/>
    </row>
    <row r="30" spans="1:10" ht="15.75">
      <c r="A30" s="151"/>
      <c r="B30" s="224"/>
      <c r="C30" s="175" t="s">
        <v>230</v>
      </c>
      <c r="D30" s="181">
        <v>2000</v>
      </c>
      <c r="E30" s="357" t="s">
        <v>222</v>
      </c>
      <c r="F30" s="222"/>
      <c r="G30" s="136"/>
      <c r="H30" s="136"/>
      <c r="I30" s="136"/>
      <c r="J30" s="139"/>
    </row>
    <row r="31" spans="1:10" ht="15.75">
      <c r="A31" s="151"/>
      <c r="B31" s="152"/>
      <c r="C31" s="217" t="s">
        <v>238</v>
      </c>
      <c r="D31" s="181">
        <v>1996</v>
      </c>
      <c r="E31" s="354" t="s">
        <v>194</v>
      </c>
      <c r="F31" s="136"/>
      <c r="G31" s="136"/>
      <c r="H31" s="136"/>
      <c r="I31" s="136"/>
      <c r="J31" s="139"/>
    </row>
    <row r="32" spans="1:10" ht="15.75">
      <c r="A32" s="151"/>
      <c r="B32" s="152"/>
      <c r="C32" s="217" t="s">
        <v>198</v>
      </c>
      <c r="D32" s="181">
        <v>1998</v>
      </c>
      <c r="E32" s="354" t="s">
        <v>194</v>
      </c>
      <c r="F32" s="136"/>
      <c r="G32" s="136"/>
      <c r="H32" s="136"/>
      <c r="I32" s="136"/>
      <c r="J32" s="139"/>
    </row>
    <row r="33" spans="1:10" ht="15.75">
      <c r="A33" s="151"/>
      <c r="B33" s="152"/>
      <c r="C33" s="106"/>
      <c r="D33" s="136"/>
      <c r="E33" s="108"/>
      <c r="F33" s="136"/>
      <c r="G33" s="136"/>
      <c r="H33" s="136"/>
      <c r="I33" s="136"/>
      <c r="J33" s="139"/>
    </row>
    <row r="34" spans="1:10" ht="15.75">
      <c r="A34" s="100"/>
      <c r="B34" s="111"/>
      <c r="C34" s="112"/>
      <c r="D34" s="113"/>
      <c r="E34" s="112"/>
      <c r="F34" s="113"/>
      <c r="G34" s="113"/>
      <c r="H34" s="113"/>
      <c r="I34" s="113"/>
      <c r="J34" s="88"/>
    </row>
    <row r="35" spans="1:10" ht="15.75">
      <c r="A35" s="87"/>
      <c r="B35" s="101"/>
      <c r="C35" s="91"/>
      <c r="D35" s="110"/>
      <c r="E35" s="91"/>
      <c r="F35" s="110"/>
      <c r="G35" s="110"/>
      <c r="H35" s="110"/>
      <c r="I35" s="110"/>
      <c r="J35" s="88"/>
    </row>
    <row r="36" spans="1:10" ht="15.75">
      <c r="A36" s="87"/>
      <c r="B36" s="101"/>
      <c r="C36" s="91"/>
      <c r="D36" s="110"/>
      <c r="E36" s="91"/>
      <c r="F36" s="110"/>
      <c r="G36" s="110"/>
      <c r="H36" s="110"/>
      <c r="I36" s="110"/>
      <c r="J36" s="88"/>
    </row>
    <row r="37" spans="1:10" ht="15.75">
      <c r="A37" s="87"/>
      <c r="B37" s="101"/>
      <c r="C37" s="91"/>
      <c r="D37" s="110"/>
      <c r="E37" s="91"/>
      <c r="F37" s="110"/>
      <c r="G37" s="110"/>
      <c r="H37" s="110"/>
      <c r="I37" s="110"/>
      <c r="J37" s="88"/>
    </row>
    <row r="38" spans="1:10" ht="15.75">
      <c r="A38" s="87"/>
      <c r="B38" s="101"/>
      <c r="C38" s="91"/>
      <c r="D38" s="110"/>
      <c r="E38" s="91"/>
      <c r="F38" s="110"/>
      <c r="G38" s="110"/>
      <c r="H38" s="110"/>
      <c r="I38" s="110"/>
      <c r="J38" s="88"/>
    </row>
    <row r="39" spans="1:10" ht="15.75">
      <c r="A39" s="87"/>
      <c r="B39" s="101"/>
      <c r="C39" s="91"/>
      <c r="D39" s="110"/>
      <c r="E39" s="91"/>
      <c r="F39" s="110"/>
      <c r="G39" s="110"/>
      <c r="H39" s="110"/>
      <c r="I39" s="110"/>
      <c r="J39" s="88"/>
    </row>
  </sheetData>
  <phoneticPr fontId="19" type="noConversion"/>
  <pageMargins left="0.19685039370078741" right="0.19685039370078741" top="0.39370078740157483" bottom="0.39370078740157483" header="0.31496062992125984" footer="0.31496062992125984"/>
  <pageSetup paperSize="9" scale="78" firstPageNumber="0" orientation="landscape" horizontalDpi="300" verticalDpi="300" r:id="rId1"/>
  <headerFooter alignWithMargins="0">
    <oddHeader>&amp;LCorny středoškoslký atletický pohár&amp;CKRAJSKÉ KOLO&amp;R23.9.2015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1"/>
  <sheetViews>
    <sheetView topLeftCell="A11" workbookViewId="0">
      <selection activeCell="C4" sqref="C4:G32"/>
    </sheetView>
  </sheetViews>
  <sheetFormatPr defaultRowHeight="12.75"/>
  <cols>
    <col min="1" max="2" width="5.28515625" customWidth="1"/>
    <col min="3" max="3" width="22.28515625" customWidth="1"/>
    <col min="4" max="4" width="7.28515625" style="1" customWidth="1"/>
    <col min="5" max="5" width="29.85546875" customWidth="1"/>
    <col min="6" max="6" width="9.28515625" style="157" customWidth="1"/>
    <col min="7" max="7" width="9.140625" style="1" customWidth="1"/>
  </cols>
  <sheetData>
    <row r="2" spans="1:12" s="81" customFormat="1" ht="29.25" customHeight="1">
      <c r="A2" s="75" t="s">
        <v>96</v>
      </c>
      <c r="B2" s="75"/>
      <c r="C2" s="76"/>
      <c r="D2" s="77"/>
      <c r="E2" s="78"/>
      <c r="F2" s="158"/>
      <c r="G2" s="80" t="s">
        <v>116</v>
      </c>
    </row>
    <row r="3" spans="1:12" s="86" customFormat="1" ht="23.25" customHeight="1" thickBot="1">
      <c r="A3" s="82"/>
      <c r="B3" s="83" t="s">
        <v>97</v>
      </c>
      <c r="C3" s="82" t="s">
        <v>98</v>
      </c>
      <c r="D3" s="84" t="s">
        <v>110</v>
      </c>
      <c r="E3" s="82" t="s">
        <v>100</v>
      </c>
      <c r="F3" s="159" t="s">
        <v>101</v>
      </c>
      <c r="G3" s="85" t="s">
        <v>102</v>
      </c>
      <c r="H3" s="86">
        <v>14.76</v>
      </c>
    </row>
    <row r="4" spans="1:12" s="86" customFormat="1" ht="20.100000000000001" customHeight="1">
      <c r="A4" s="87" t="str">
        <f t="shared" ref="A4:A11" si="0">IF(F4&gt;0,(ROW()-3)&amp;".","")</f>
        <v>1.</v>
      </c>
      <c r="B4" s="111"/>
      <c r="C4" s="429" t="s">
        <v>208</v>
      </c>
      <c r="D4" s="336">
        <v>1999</v>
      </c>
      <c r="E4" s="356" t="s">
        <v>201</v>
      </c>
      <c r="F4" s="399">
        <v>9.67</v>
      </c>
      <c r="G4" s="120">
        <f t="shared" ref="G4:G31" si="1">IF(F4&gt;0,(INT(POWER(F4-1.5,1.05)*56.0211)),"")</f>
        <v>508</v>
      </c>
      <c r="H4" s="89" t="s">
        <v>103</v>
      </c>
      <c r="I4" s="90"/>
      <c r="J4" s="90"/>
      <c r="K4" s="90"/>
      <c r="L4" s="90"/>
    </row>
    <row r="5" spans="1:12" s="86" customFormat="1" ht="20.100000000000001" customHeight="1">
      <c r="A5" s="87" t="str">
        <f t="shared" si="0"/>
        <v>2.</v>
      </c>
      <c r="B5" s="105"/>
      <c r="C5" s="217" t="s">
        <v>210</v>
      </c>
      <c r="D5" s="181">
        <v>1997</v>
      </c>
      <c r="E5" s="346" t="s">
        <v>201</v>
      </c>
      <c r="F5" s="400">
        <v>9.6199999999999992</v>
      </c>
      <c r="G5" s="93">
        <f t="shared" si="1"/>
        <v>505</v>
      </c>
      <c r="H5" s="90" t="s">
        <v>104</v>
      </c>
      <c r="I5" s="90"/>
      <c r="J5" s="90"/>
      <c r="K5" s="90"/>
      <c r="L5" s="90"/>
    </row>
    <row r="6" spans="1:12" s="86" customFormat="1" ht="20.100000000000001" customHeight="1">
      <c r="A6" s="87" t="str">
        <f t="shared" si="0"/>
        <v>3.</v>
      </c>
      <c r="B6" s="105"/>
      <c r="C6" s="175" t="s">
        <v>209</v>
      </c>
      <c r="D6" s="181">
        <v>1998</v>
      </c>
      <c r="E6" s="346" t="s">
        <v>201</v>
      </c>
      <c r="F6" s="400">
        <v>8.4</v>
      </c>
      <c r="G6" s="93">
        <f t="shared" si="1"/>
        <v>425</v>
      </c>
      <c r="H6" s="94" t="s">
        <v>105</v>
      </c>
      <c r="I6" s="94"/>
      <c r="J6" s="94"/>
      <c r="K6" s="94"/>
      <c r="L6" s="95"/>
    </row>
    <row r="7" spans="1:12" s="86" customFormat="1" ht="20.100000000000001" customHeight="1">
      <c r="A7" s="87" t="str">
        <f t="shared" si="0"/>
        <v>4.</v>
      </c>
      <c r="B7" s="105"/>
      <c r="C7" s="217" t="s">
        <v>178</v>
      </c>
      <c r="D7" s="181">
        <v>1996</v>
      </c>
      <c r="E7" s="346" t="s">
        <v>169</v>
      </c>
      <c r="F7" s="400">
        <v>8.1199999999999992</v>
      </c>
      <c r="G7" s="93">
        <f t="shared" si="1"/>
        <v>407</v>
      </c>
      <c r="H7" s="96" t="s">
        <v>106</v>
      </c>
      <c r="I7" s="116"/>
      <c r="J7" s="116"/>
      <c r="K7" s="116"/>
      <c r="L7" s="95"/>
    </row>
    <row r="8" spans="1:12" s="86" customFormat="1" ht="20.100000000000001" customHeight="1">
      <c r="A8" s="87" t="str">
        <f t="shared" si="0"/>
        <v>5.</v>
      </c>
      <c r="B8" s="105"/>
      <c r="C8" s="217" t="s">
        <v>175</v>
      </c>
      <c r="D8" s="181">
        <v>1999</v>
      </c>
      <c r="E8" s="346" t="s">
        <v>169</v>
      </c>
      <c r="F8" s="400">
        <v>7.56</v>
      </c>
      <c r="G8" s="93">
        <f t="shared" si="1"/>
        <v>371</v>
      </c>
      <c r="H8" s="96" t="s">
        <v>107</v>
      </c>
      <c r="I8" s="116"/>
      <c r="J8" s="116"/>
      <c r="K8" s="116"/>
      <c r="L8" s="95"/>
    </row>
    <row r="9" spans="1:12" s="86" customFormat="1" ht="20.100000000000001" customHeight="1">
      <c r="A9" s="87" t="str">
        <f t="shared" si="0"/>
        <v>6.</v>
      </c>
      <c r="B9" s="105"/>
      <c r="C9" s="217" t="s">
        <v>176</v>
      </c>
      <c r="D9" s="181">
        <v>1997</v>
      </c>
      <c r="E9" s="346" t="s">
        <v>169</v>
      </c>
      <c r="F9" s="400">
        <v>7.27</v>
      </c>
      <c r="G9" s="93">
        <f t="shared" si="1"/>
        <v>352</v>
      </c>
      <c r="H9" s="94" t="s">
        <v>108</v>
      </c>
      <c r="I9" s="94"/>
      <c r="J9" s="94"/>
      <c r="K9" s="94"/>
      <c r="L9" s="95"/>
    </row>
    <row r="10" spans="1:12" s="86" customFormat="1" ht="20.100000000000001" customHeight="1">
      <c r="A10" s="87" t="str">
        <f t="shared" si="0"/>
        <v>7.</v>
      </c>
      <c r="B10" s="105"/>
      <c r="C10" s="217" t="s">
        <v>220</v>
      </c>
      <c r="D10" s="181">
        <v>1998</v>
      </c>
      <c r="E10" s="346" t="s">
        <v>211</v>
      </c>
      <c r="F10" s="400">
        <v>8.4700000000000006</v>
      </c>
      <c r="G10" s="93">
        <f t="shared" si="1"/>
        <v>430</v>
      </c>
    </row>
    <row r="11" spans="1:12" s="86" customFormat="1" ht="20.100000000000001" customHeight="1">
      <c r="A11" s="87" t="str">
        <f t="shared" si="0"/>
        <v>8.</v>
      </c>
      <c r="B11" s="105"/>
      <c r="C11" s="217" t="s">
        <v>221</v>
      </c>
      <c r="D11" s="181">
        <v>1997</v>
      </c>
      <c r="E11" s="346" t="s">
        <v>211</v>
      </c>
      <c r="F11" s="400">
        <v>8.06</v>
      </c>
      <c r="G11" s="93">
        <f t="shared" si="1"/>
        <v>403</v>
      </c>
    </row>
    <row r="12" spans="1:12" s="86" customFormat="1" ht="20.100000000000001" customHeight="1">
      <c r="A12" s="87" t="str">
        <f t="shared" ref="A12:A51" si="2">IF(F12&gt;0,(ROW()-3)&amp;".","")</f>
        <v>9.</v>
      </c>
      <c r="B12" s="105"/>
      <c r="C12" s="217" t="s">
        <v>256</v>
      </c>
      <c r="D12" s="181">
        <v>1998</v>
      </c>
      <c r="E12" s="346" t="s">
        <v>211</v>
      </c>
      <c r="F12" s="400">
        <v>7.9</v>
      </c>
      <c r="G12" s="93">
        <f t="shared" si="1"/>
        <v>393</v>
      </c>
    </row>
    <row r="13" spans="1:12" s="86" customFormat="1" ht="20.100000000000001" customHeight="1">
      <c r="A13" s="87" t="str">
        <f t="shared" si="2"/>
        <v>10.</v>
      </c>
      <c r="B13" s="105"/>
      <c r="C13" s="217" t="s">
        <v>147</v>
      </c>
      <c r="D13" s="181"/>
      <c r="E13" s="346" t="s">
        <v>145</v>
      </c>
      <c r="F13" s="400">
        <v>9.8000000000000007</v>
      </c>
      <c r="G13" s="93">
        <f t="shared" si="1"/>
        <v>516</v>
      </c>
    </row>
    <row r="14" spans="1:12" s="86" customFormat="1" ht="20.100000000000001" customHeight="1">
      <c r="A14" s="87" t="str">
        <f t="shared" si="2"/>
        <v>11.</v>
      </c>
      <c r="B14" s="105"/>
      <c r="C14" s="217" t="s">
        <v>155</v>
      </c>
      <c r="D14" s="181"/>
      <c r="E14" s="346" t="s">
        <v>145</v>
      </c>
      <c r="F14" s="400">
        <v>9</v>
      </c>
      <c r="G14" s="93">
        <f t="shared" si="1"/>
        <v>464</v>
      </c>
    </row>
    <row r="15" spans="1:12" s="86" customFormat="1" ht="20.100000000000001" customHeight="1">
      <c r="A15" s="87" t="str">
        <f t="shared" si="2"/>
        <v>12.</v>
      </c>
      <c r="B15" s="105"/>
      <c r="C15" s="217" t="s">
        <v>154</v>
      </c>
      <c r="D15" s="181"/>
      <c r="E15" s="346" t="s">
        <v>145</v>
      </c>
      <c r="F15" s="400">
        <v>8.31</v>
      </c>
      <c r="G15" s="93">
        <f t="shared" si="1"/>
        <v>419</v>
      </c>
    </row>
    <row r="16" spans="1:12" s="86" customFormat="1" ht="20.100000000000001" customHeight="1">
      <c r="A16" s="87" t="str">
        <f t="shared" si="2"/>
        <v>13.</v>
      </c>
      <c r="B16" s="105"/>
      <c r="C16" s="217" t="s">
        <v>142</v>
      </c>
      <c r="D16" s="181">
        <v>1999</v>
      </c>
      <c r="E16" s="346" t="s">
        <v>133</v>
      </c>
      <c r="F16" s="400">
        <v>10.4</v>
      </c>
      <c r="G16" s="93">
        <f t="shared" si="1"/>
        <v>556</v>
      </c>
    </row>
    <row r="17" spans="1:7" s="86" customFormat="1" ht="20.100000000000001" customHeight="1">
      <c r="A17" s="87" t="str">
        <f t="shared" si="2"/>
        <v>14.</v>
      </c>
      <c r="B17" s="105"/>
      <c r="C17" s="217" t="s">
        <v>144</v>
      </c>
      <c r="D17" s="181">
        <v>1998</v>
      </c>
      <c r="E17" s="346" t="s">
        <v>133</v>
      </c>
      <c r="F17" s="400">
        <v>8.8000000000000007</v>
      </c>
      <c r="G17" s="93">
        <f t="shared" si="1"/>
        <v>451</v>
      </c>
    </row>
    <row r="18" spans="1:7" s="86" customFormat="1" ht="20.100000000000001" customHeight="1">
      <c r="A18" s="87" t="str">
        <f t="shared" si="2"/>
        <v>15.</v>
      </c>
      <c r="B18" s="105"/>
      <c r="C18" s="217" t="s">
        <v>143</v>
      </c>
      <c r="D18" s="181">
        <v>1997</v>
      </c>
      <c r="E18" s="346" t="s">
        <v>133</v>
      </c>
      <c r="F18" s="400">
        <v>8.6</v>
      </c>
      <c r="G18" s="93">
        <f t="shared" si="1"/>
        <v>438</v>
      </c>
    </row>
    <row r="19" spans="1:7" s="86" customFormat="1" ht="20.100000000000001" customHeight="1">
      <c r="A19" s="87" t="str">
        <f t="shared" si="2"/>
        <v>16.</v>
      </c>
      <c r="B19" s="105"/>
      <c r="C19" s="217" t="s">
        <v>238</v>
      </c>
      <c r="D19" s="181">
        <v>1996</v>
      </c>
      <c r="E19" s="354" t="s">
        <v>194</v>
      </c>
      <c r="F19" s="400">
        <v>7.2</v>
      </c>
      <c r="G19" s="93">
        <f t="shared" si="1"/>
        <v>348</v>
      </c>
    </row>
    <row r="20" spans="1:7" s="86" customFormat="1" ht="20.100000000000001" customHeight="1">
      <c r="A20" s="87" t="str">
        <f t="shared" si="2"/>
        <v>17.</v>
      </c>
      <c r="B20" s="105"/>
      <c r="C20" s="217" t="s">
        <v>198</v>
      </c>
      <c r="D20" s="181">
        <v>1998</v>
      </c>
      <c r="E20" s="354" t="s">
        <v>194</v>
      </c>
      <c r="F20" s="400">
        <v>7.06</v>
      </c>
      <c r="G20" s="93">
        <f t="shared" si="1"/>
        <v>339</v>
      </c>
    </row>
    <row r="21" spans="1:7" s="86" customFormat="1" ht="20.100000000000001" customHeight="1">
      <c r="A21" s="87" t="str">
        <f t="shared" si="2"/>
        <v>18.</v>
      </c>
      <c r="B21" s="105"/>
      <c r="C21" s="217" t="s">
        <v>131</v>
      </c>
      <c r="D21" s="181">
        <v>1996</v>
      </c>
      <c r="E21" s="346" t="s">
        <v>122</v>
      </c>
      <c r="F21" s="400">
        <v>9.5299999999999994</v>
      </c>
      <c r="G21" s="93">
        <f t="shared" si="1"/>
        <v>499</v>
      </c>
    </row>
    <row r="22" spans="1:7" s="86" customFormat="1" ht="20.100000000000001" customHeight="1">
      <c r="A22" s="87" t="str">
        <f t="shared" si="2"/>
        <v>19.</v>
      </c>
      <c r="B22" s="105"/>
      <c r="C22" s="217" t="s">
        <v>132</v>
      </c>
      <c r="D22" s="181">
        <v>1999</v>
      </c>
      <c r="E22" s="346" t="s">
        <v>122</v>
      </c>
      <c r="F22" s="400">
        <v>7.78</v>
      </c>
      <c r="G22" s="93">
        <f t="shared" si="1"/>
        <v>385</v>
      </c>
    </row>
    <row r="23" spans="1:7" s="86" customFormat="1" ht="20.100000000000001" customHeight="1">
      <c r="A23" s="87" t="str">
        <f t="shared" si="2"/>
        <v>20.</v>
      </c>
      <c r="B23" s="105"/>
      <c r="C23" s="217" t="s">
        <v>130</v>
      </c>
      <c r="D23" s="181">
        <v>1997</v>
      </c>
      <c r="E23" s="346" t="s">
        <v>122</v>
      </c>
      <c r="F23" s="400">
        <v>7.75</v>
      </c>
      <c r="G23" s="93">
        <f t="shared" si="1"/>
        <v>383</v>
      </c>
    </row>
    <row r="24" spans="1:7" s="86" customFormat="1" ht="20.100000000000001" customHeight="1">
      <c r="A24" s="87" t="str">
        <f t="shared" si="2"/>
        <v>21.</v>
      </c>
      <c r="B24" s="105"/>
      <c r="C24" s="175" t="s">
        <v>230</v>
      </c>
      <c r="D24" s="181">
        <v>2000</v>
      </c>
      <c r="E24" s="357" t="s">
        <v>222</v>
      </c>
      <c r="F24" s="400">
        <v>8.3000000000000007</v>
      </c>
      <c r="G24" s="93">
        <f t="shared" si="1"/>
        <v>419</v>
      </c>
    </row>
    <row r="25" spans="1:7" s="86" customFormat="1" ht="20.100000000000001" customHeight="1">
      <c r="A25" s="87" t="str">
        <f t="shared" si="2"/>
        <v>22.</v>
      </c>
      <c r="B25" s="105"/>
      <c r="C25" s="175" t="s">
        <v>229</v>
      </c>
      <c r="D25" s="181">
        <v>1998</v>
      </c>
      <c r="E25" s="346" t="s">
        <v>222</v>
      </c>
      <c r="F25" s="400">
        <v>8.06</v>
      </c>
      <c r="G25" s="93">
        <f t="shared" si="1"/>
        <v>403</v>
      </c>
    </row>
    <row r="26" spans="1:7" s="86" customFormat="1" ht="20.100000000000001" customHeight="1">
      <c r="A26" s="87" t="str">
        <f t="shared" si="2"/>
        <v>23.</v>
      </c>
      <c r="B26" s="105"/>
      <c r="C26" s="175" t="s">
        <v>226</v>
      </c>
      <c r="D26" s="181">
        <v>1998</v>
      </c>
      <c r="E26" s="346" t="s">
        <v>222</v>
      </c>
      <c r="F26" s="400">
        <v>7.98</v>
      </c>
      <c r="G26" s="93">
        <f t="shared" si="1"/>
        <v>398</v>
      </c>
    </row>
    <row r="27" spans="1:7" s="86" customFormat="1" ht="20.100000000000001" customHeight="1">
      <c r="A27" s="87" t="str">
        <f t="shared" si="2"/>
        <v>24.</v>
      </c>
      <c r="B27" s="105"/>
      <c r="C27" s="217" t="s">
        <v>166</v>
      </c>
      <c r="D27" s="181">
        <v>1997</v>
      </c>
      <c r="E27" s="346" t="s">
        <v>157</v>
      </c>
      <c r="F27" s="400">
        <v>8.85</v>
      </c>
      <c r="G27" s="93">
        <f t="shared" si="1"/>
        <v>454</v>
      </c>
    </row>
    <row r="28" spans="1:7" s="86" customFormat="1" ht="20.100000000000001" customHeight="1">
      <c r="A28" s="87" t="str">
        <f t="shared" si="2"/>
        <v>25.</v>
      </c>
      <c r="B28" s="105"/>
      <c r="C28" s="217" t="s">
        <v>168</v>
      </c>
      <c r="D28" s="181">
        <v>1999</v>
      </c>
      <c r="E28" s="346" t="s">
        <v>157</v>
      </c>
      <c r="F28" s="400">
        <v>8.8000000000000007</v>
      </c>
      <c r="G28" s="93">
        <f t="shared" si="1"/>
        <v>451</v>
      </c>
    </row>
    <row r="29" spans="1:7" s="86" customFormat="1" ht="20.100000000000001" customHeight="1">
      <c r="A29" s="87" t="str">
        <f t="shared" si="2"/>
        <v>26.</v>
      </c>
      <c r="B29" s="105"/>
      <c r="C29" s="217" t="s">
        <v>234</v>
      </c>
      <c r="D29" s="181">
        <v>1997</v>
      </c>
      <c r="E29" s="346" t="s">
        <v>157</v>
      </c>
      <c r="F29" s="400">
        <v>7.2</v>
      </c>
      <c r="G29" s="93">
        <f t="shared" si="1"/>
        <v>348</v>
      </c>
    </row>
    <row r="30" spans="1:7" s="86" customFormat="1" ht="20.100000000000001" customHeight="1">
      <c r="A30" s="87" t="str">
        <f t="shared" si="2"/>
        <v>27.</v>
      </c>
      <c r="B30" s="105"/>
      <c r="C30" s="217" t="s">
        <v>192</v>
      </c>
      <c r="D30" s="181">
        <v>1998</v>
      </c>
      <c r="E30" s="346" t="s">
        <v>181</v>
      </c>
      <c r="F30" s="400">
        <v>10.98</v>
      </c>
      <c r="G30" s="93">
        <f t="shared" si="1"/>
        <v>594</v>
      </c>
    </row>
    <row r="31" spans="1:7" s="86" customFormat="1" ht="20.100000000000001" customHeight="1">
      <c r="A31" s="87" t="str">
        <f t="shared" si="2"/>
        <v>28.</v>
      </c>
      <c r="B31" s="105"/>
      <c r="C31" s="217" t="s">
        <v>191</v>
      </c>
      <c r="D31" s="181">
        <v>1999</v>
      </c>
      <c r="E31" s="346" t="s">
        <v>181</v>
      </c>
      <c r="F31" s="400">
        <v>8.65</v>
      </c>
      <c r="G31" s="93">
        <f t="shared" si="1"/>
        <v>441</v>
      </c>
    </row>
    <row r="32" spans="1:7" s="86" customFormat="1" ht="20.100000000000001" customHeight="1">
      <c r="A32" s="87" t="str">
        <f t="shared" si="2"/>
        <v/>
      </c>
      <c r="B32" s="105"/>
      <c r="C32" s="217"/>
      <c r="D32" s="181"/>
      <c r="E32" s="354"/>
      <c r="F32" s="400"/>
      <c r="G32" s="93" t="str">
        <f t="shared" ref="G32:G51" si="3">IF(F32&gt;0,(INT(POWER(F32-1.5,1.05)*56.0211)),"")</f>
        <v/>
      </c>
    </row>
    <row r="33" spans="1:7" s="86" customFormat="1" ht="20.100000000000001" customHeight="1">
      <c r="A33" s="87" t="str">
        <f t="shared" si="2"/>
        <v/>
      </c>
      <c r="B33" s="105"/>
      <c r="C33" s="175"/>
      <c r="D33" s="181"/>
      <c r="E33" s="346"/>
      <c r="F33" s="400"/>
      <c r="G33" s="93" t="str">
        <f t="shared" si="3"/>
        <v/>
      </c>
    </row>
    <row r="34" spans="1:7" s="86" customFormat="1" ht="20.100000000000001" customHeight="1">
      <c r="A34" s="100" t="str">
        <f t="shared" si="2"/>
        <v/>
      </c>
      <c r="B34" s="105"/>
      <c r="C34" s="175"/>
      <c r="D34" s="181"/>
      <c r="E34" s="175"/>
      <c r="F34" s="400"/>
      <c r="G34" s="93" t="str">
        <f t="shared" si="3"/>
        <v/>
      </c>
    </row>
    <row r="35" spans="1:7" s="86" customFormat="1" ht="20.100000000000001" customHeight="1">
      <c r="A35" s="87" t="str">
        <f t="shared" si="2"/>
        <v/>
      </c>
      <c r="B35" s="105"/>
      <c r="C35" s="175"/>
      <c r="D35" s="181"/>
      <c r="E35" s="175"/>
      <c r="F35" s="400"/>
      <c r="G35" s="93" t="str">
        <f t="shared" si="3"/>
        <v/>
      </c>
    </row>
    <row r="36" spans="1:7" s="86" customFormat="1" ht="20.100000000000001" customHeight="1">
      <c r="A36" s="87" t="str">
        <f t="shared" si="2"/>
        <v/>
      </c>
      <c r="B36" s="105"/>
      <c r="C36" s="175"/>
      <c r="D36" s="181"/>
      <c r="E36" s="175"/>
      <c r="F36" s="400"/>
      <c r="G36" s="93" t="str">
        <f t="shared" si="3"/>
        <v/>
      </c>
    </row>
    <row r="37" spans="1:7" s="86" customFormat="1" ht="14.1" customHeight="1">
      <c r="A37" s="87" t="str">
        <f t="shared" si="2"/>
        <v/>
      </c>
      <c r="B37" s="101"/>
      <c r="C37" s="91"/>
      <c r="D37" s="110"/>
      <c r="E37" s="91"/>
      <c r="F37" s="109"/>
      <c r="G37" s="88" t="str">
        <f t="shared" si="3"/>
        <v/>
      </c>
    </row>
    <row r="38" spans="1:7" s="86" customFormat="1" ht="14.1" customHeight="1">
      <c r="A38" s="87" t="str">
        <f t="shared" si="2"/>
        <v/>
      </c>
      <c r="B38" s="101"/>
      <c r="C38" s="91"/>
      <c r="D38" s="110"/>
      <c r="E38" s="91"/>
      <c r="F38" s="109"/>
      <c r="G38" s="88" t="str">
        <f t="shared" si="3"/>
        <v/>
      </c>
    </row>
    <row r="39" spans="1:7" s="86" customFormat="1" ht="14.1" customHeight="1">
      <c r="A39" s="87" t="str">
        <f t="shared" si="2"/>
        <v/>
      </c>
      <c r="B39" s="101"/>
      <c r="C39" s="91"/>
      <c r="D39" s="110"/>
      <c r="E39" s="91"/>
      <c r="F39" s="109"/>
      <c r="G39" s="88" t="str">
        <f t="shared" si="3"/>
        <v/>
      </c>
    </row>
    <row r="40" spans="1:7" s="86" customFormat="1" ht="14.1" customHeight="1">
      <c r="A40" s="87" t="str">
        <f t="shared" si="2"/>
        <v/>
      </c>
      <c r="B40" s="101"/>
      <c r="C40" s="91"/>
      <c r="D40" s="110"/>
      <c r="E40" s="91"/>
      <c r="F40" s="109"/>
      <c r="G40" s="88" t="str">
        <f t="shared" si="3"/>
        <v/>
      </c>
    </row>
    <row r="41" spans="1:7" s="86" customFormat="1" ht="14.1" customHeight="1">
      <c r="A41" s="87" t="str">
        <f t="shared" si="2"/>
        <v/>
      </c>
      <c r="B41" s="101"/>
      <c r="C41" s="91"/>
      <c r="D41" s="110"/>
      <c r="E41" s="91"/>
      <c r="F41" s="109"/>
      <c r="G41" s="88" t="str">
        <f t="shared" si="3"/>
        <v/>
      </c>
    </row>
    <row r="42" spans="1:7" s="86" customFormat="1" ht="14.1" customHeight="1">
      <c r="A42" s="87" t="str">
        <f t="shared" si="2"/>
        <v/>
      </c>
      <c r="B42" s="101"/>
      <c r="C42" s="91"/>
      <c r="D42" s="110"/>
      <c r="E42" s="91"/>
      <c r="F42" s="109"/>
      <c r="G42" s="88" t="str">
        <f t="shared" si="3"/>
        <v/>
      </c>
    </row>
    <row r="43" spans="1:7" s="86" customFormat="1" ht="14.1" customHeight="1">
      <c r="A43" s="87" t="str">
        <f t="shared" si="2"/>
        <v/>
      </c>
      <c r="B43" s="101"/>
      <c r="C43" s="91"/>
      <c r="D43" s="110"/>
      <c r="E43" s="91"/>
      <c r="F43" s="109"/>
      <c r="G43" s="88" t="str">
        <f t="shared" si="3"/>
        <v/>
      </c>
    </row>
    <row r="44" spans="1:7" s="86" customFormat="1" ht="14.1" customHeight="1">
      <c r="A44" s="87" t="str">
        <f t="shared" si="2"/>
        <v/>
      </c>
      <c r="B44" s="101"/>
      <c r="C44" s="91"/>
      <c r="D44" s="110"/>
      <c r="E44" s="91"/>
      <c r="F44" s="109"/>
      <c r="G44" s="88" t="str">
        <f t="shared" si="3"/>
        <v/>
      </c>
    </row>
    <row r="45" spans="1:7" s="86" customFormat="1" ht="14.1" customHeight="1">
      <c r="A45" s="87" t="str">
        <f t="shared" si="2"/>
        <v/>
      </c>
      <c r="B45" s="101"/>
      <c r="C45" s="91"/>
      <c r="D45" s="110"/>
      <c r="E45" s="91"/>
      <c r="F45" s="109"/>
      <c r="G45" s="88" t="str">
        <f t="shared" si="3"/>
        <v/>
      </c>
    </row>
    <row r="46" spans="1:7" s="86" customFormat="1" ht="14.1" customHeight="1">
      <c r="A46" s="87" t="str">
        <f t="shared" si="2"/>
        <v/>
      </c>
      <c r="B46" s="101"/>
      <c r="C46" s="91"/>
      <c r="D46" s="110"/>
      <c r="E46" s="91"/>
      <c r="F46" s="109"/>
      <c r="G46" s="88" t="str">
        <f t="shared" si="3"/>
        <v/>
      </c>
    </row>
    <row r="47" spans="1:7" s="86" customFormat="1" ht="14.1" customHeight="1">
      <c r="A47" s="87" t="str">
        <f t="shared" si="2"/>
        <v/>
      </c>
      <c r="B47" s="101"/>
      <c r="C47" s="91"/>
      <c r="D47" s="110"/>
      <c r="E47" s="91"/>
      <c r="F47" s="109"/>
      <c r="G47" s="88" t="str">
        <f t="shared" si="3"/>
        <v/>
      </c>
    </row>
    <row r="48" spans="1:7" s="86" customFormat="1" ht="14.1" customHeight="1">
      <c r="A48" s="87" t="str">
        <f t="shared" si="2"/>
        <v/>
      </c>
      <c r="B48" s="101"/>
      <c r="C48" s="91"/>
      <c r="D48" s="110"/>
      <c r="E48" s="91"/>
      <c r="F48" s="109"/>
      <c r="G48" s="88" t="str">
        <f t="shared" si="3"/>
        <v/>
      </c>
    </row>
    <row r="49" spans="1:7" s="86" customFormat="1" ht="14.1" customHeight="1">
      <c r="A49" s="87" t="str">
        <f t="shared" si="2"/>
        <v/>
      </c>
      <c r="B49" s="101"/>
      <c r="C49" s="91"/>
      <c r="D49" s="110"/>
      <c r="E49" s="91"/>
      <c r="F49" s="109"/>
      <c r="G49" s="88" t="str">
        <f t="shared" si="3"/>
        <v/>
      </c>
    </row>
    <row r="50" spans="1:7" s="86" customFormat="1" ht="14.1" customHeight="1">
      <c r="A50" s="87" t="str">
        <f t="shared" si="2"/>
        <v/>
      </c>
      <c r="B50" s="101"/>
      <c r="C50" s="91"/>
      <c r="D50" s="110"/>
      <c r="E50" s="91"/>
      <c r="F50" s="109"/>
      <c r="G50" s="88" t="str">
        <f t="shared" si="3"/>
        <v/>
      </c>
    </row>
    <row r="51" spans="1:7" s="86" customFormat="1" ht="14.1" customHeight="1">
      <c r="A51" s="97" t="str">
        <f t="shared" si="2"/>
        <v>48.</v>
      </c>
      <c r="B51" s="121"/>
      <c r="C51" s="124"/>
      <c r="D51" s="125"/>
      <c r="E51" s="124"/>
      <c r="F51" s="123">
        <v>8.5</v>
      </c>
      <c r="G51" s="88">
        <f t="shared" si="3"/>
        <v>432</v>
      </c>
    </row>
  </sheetData>
  <phoneticPr fontId="19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76" firstPageNumber="0" orientation="portrait" horizontalDpi="300" verticalDpi="300" r:id="rId1"/>
  <headerFooter alignWithMargins="0">
    <oddHeader>&amp;LCorny středoškoslký atletický pohár&amp;CKRAJSKÉ KOLO&amp;R23.9.2015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L35"/>
  <sheetViews>
    <sheetView view="pageLayout" topLeftCell="A7" zoomScaleNormal="100" workbookViewId="0">
      <selection activeCell="B16" sqref="B16:C16"/>
    </sheetView>
  </sheetViews>
  <sheetFormatPr defaultRowHeight="12.75"/>
  <cols>
    <col min="1" max="1" width="5.28515625" customWidth="1"/>
    <col min="2" max="2" width="27.28515625" customWidth="1"/>
    <col min="3" max="3" width="54.140625" customWidth="1"/>
    <col min="4" max="4" width="4.42578125" style="1" customWidth="1"/>
    <col min="5" max="5" width="1" style="1" customWidth="1"/>
    <col min="6" max="6" width="8" style="126" customWidth="1"/>
    <col min="7" max="7" width="8.5703125" style="1" customWidth="1"/>
  </cols>
  <sheetData>
    <row r="2" spans="1:12" s="81" customFormat="1" ht="29.25" customHeight="1">
      <c r="A2" s="75" t="s">
        <v>193</v>
      </c>
      <c r="B2" s="76"/>
      <c r="C2" s="78"/>
      <c r="D2" s="128"/>
      <c r="E2" s="128"/>
      <c r="F2" s="129"/>
      <c r="G2" s="80" t="s">
        <v>117</v>
      </c>
    </row>
    <row r="3" spans="1:12" s="86" customFormat="1" ht="23.25" customHeight="1" thickBot="1">
      <c r="A3" s="82"/>
      <c r="B3" s="215" t="s">
        <v>100</v>
      </c>
      <c r="C3" s="216" t="s">
        <v>118</v>
      </c>
      <c r="D3" s="122"/>
      <c r="E3" s="85" t="s">
        <v>101</v>
      </c>
      <c r="F3" s="130"/>
      <c r="G3" s="391" t="s">
        <v>102</v>
      </c>
    </row>
    <row r="4" spans="1:12" s="86" customFormat="1" ht="25.5" customHeight="1">
      <c r="A4" s="87" t="str">
        <f t="shared" ref="A4:A15" si="0">IF(D4&gt;0,(ROW()-3)&amp;".","")</f>
        <v/>
      </c>
      <c r="B4" s="415" t="s">
        <v>122</v>
      </c>
      <c r="C4" s="416" t="s">
        <v>253</v>
      </c>
      <c r="D4" s="285"/>
      <c r="E4" s="160" t="str">
        <f t="shared" ref="E4:E35" si="1">IF(F4=0,"",":")</f>
        <v/>
      </c>
      <c r="F4" s="161"/>
      <c r="G4" s="401" t="str">
        <f t="shared" ref="G4:G35" si="2">IF(F4&lt;&gt;"",(INT(POWER(305.5-(60*D4+F4),1.85)*0.08713)),"")</f>
        <v/>
      </c>
      <c r="H4" s="89" t="s">
        <v>103</v>
      </c>
      <c r="I4" s="90"/>
      <c r="J4" s="90"/>
      <c r="K4" s="90"/>
      <c r="L4" s="90"/>
    </row>
    <row r="5" spans="1:12" s="86" customFormat="1" ht="25.5" customHeight="1">
      <c r="A5" s="87" t="str">
        <f t="shared" si="0"/>
        <v/>
      </c>
      <c r="B5" s="417" t="s">
        <v>133</v>
      </c>
      <c r="C5" s="418" t="s">
        <v>260</v>
      </c>
      <c r="D5" s="286"/>
      <c r="E5" s="141" t="str">
        <f t="shared" si="1"/>
        <v/>
      </c>
      <c r="F5" s="163"/>
      <c r="G5" s="402" t="str">
        <f t="shared" si="2"/>
        <v/>
      </c>
      <c r="H5" s="90" t="s">
        <v>104</v>
      </c>
      <c r="I5" s="90"/>
      <c r="J5" s="90"/>
      <c r="K5" s="90"/>
      <c r="L5" s="90"/>
    </row>
    <row r="6" spans="1:12" s="86" customFormat="1" ht="25.5" customHeight="1">
      <c r="A6" s="87" t="str">
        <f t="shared" si="0"/>
        <v/>
      </c>
      <c r="B6" s="417" t="s">
        <v>145</v>
      </c>
      <c r="C6" s="419" t="s">
        <v>252</v>
      </c>
      <c r="D6" s="173"/>
      <c r="E6" s="141" t="str">
        <f t="shared" si="1"/>
        <v/>
      </c>
      <c r="F6" s="164"/>
      <c r="G6" s="402" t="str">
        <f t="shared" si="2"/>
        <v/>
      </c>
      <c r="H6" s="94" t="s">
        <v>105</v>
      </c>
      <c r="I6" s="94"/>
      <c r="J6" s="94"/>
      <c r="K6" s="94"/>
      <c r="L6" s="95"/>
    </row>
    <row r="7" spans="1:12" s="86" customFormat="1" ht="25.5" customHeight="1">
      <c r="A7" s="87" t="str">
        <f t="shared" si="0"/>
        <v/>
      </c>
      <c r="B7" s="417" t="s">
        <v>157</v>
      </c>
      <c r="C7" s="420" t="s">
        <v>235</v>
      </c>
      <c r="D7" s="173"/>
      <c r="E7" s="141" t="str">
        <f t="shared" si="1"/>
        <v/>
      </c>
      <c r="F7" s="164"/>
      <c r="G7" s="402" t="str">
        <f t="shared" si="2"/>
        <v/>
      </c>
      <c r="H7" s="96" t="s">
        <v>106</v>
      </c>
      <c r="I7" s="116"/>
      <c r="J7" s="116"/>
      <c r="K7" s="116"/>
      <c r="L7" s="95"/>
    </row>
    <row r="8" spans="1:12" s="86" customFormat="1" ht="25.5" customHeight="1">
      <c r="A8" s="87" t="str">
        <f t="shared" si="0"/>
        <v/>
      </c>
      <c r="B8" s="417" t="s">
        <v>179</v>
      </c>
      <c r="C8" s="420" t="s">
        <v>242</v>
      </c>
      <c r="D8" s="173"/>
      <c r="E8" s="141" t="str">
        <f t="shared" si="1"/>
        <v/>
      </c>
      <c r="F8" s="164"/>
      <c r="G8" s="402" t="str">
        <f t="shared" si="2"/>
        <v/>
      </c>
      <c r="H8" s="96" t="s">
        <v>107</v>
      </c>
      <c r="I8" s="116"/>
      <c r="J8" s="116"/>
      <c r="K8" s="116"/>
      <c r="L8" s="95"/>
    </row>
    <row r="9" spans="1:12" s="86" customFormat="1" ht="25.5" customHeight="1" thickBot="1">
      <c r="A9" s="97" t="str">
        <f t="shared" si="0"/>
        <v/>
      </c>
      <c r="B9" s="421" t="s">
        <v>232</v>
      </c>
      <c r="C9" s="422" t="s">
        <v>250</v>
      </c>
      <c r="D9" s="174"/>
      <c r="E9" s="142" t="str">
        <f t="shared" si="1"/>
        <v/>
      </c>
      <c r="F9" s="165"/>
      <c r="G9" s="403" t="str">
        <f t="shared" si="2"/>
        <v/>
      </c>
      <c r="H9" s="94" t="s">
        <v>108</v>
      </c>
      <c r="I9" s="94"/>
      <c r="J9" s="94"/>
      <c r="K9" s="94"/>
      <c r="L9" s="95"/>
    </row>
    <row r="10" spans="1:12" s="86" customFormat="1" ht="25.5" customHeight="1">
      <c r="A10" s="87" t="str">
        <f t="shared" si="0"/>
        <v/>
      </c>
      <c r="B10" s="415" t="s">
        <v>181</v>
      </c>
      <c r="C10" s="416" t="s">
        <v>244</v>
      </c>
      <c r="D10" s="176"/>
      <c r="E10" s="144" t="str">
        <f t="shared" si="1"/>
        <v/>
      </c>
      <c r="F10" s="167"/>
      <c r="G10" s="401" t="str">
        <f t="shared" si="2"/>
        <v/>
      </c>
    </row>
    <row r="11" spans="1:12" s="86" customFormat="1" ht="25.5" customHeight="1">
      <c r="A11" s="87" t="str">
        <f t="shared" si="0"/>
        <v/>
      </c>
      <c r="B11" s="417" t="s">
        <v>201</v>
      </c>
      <c r="C11" s="419" t="s">
        <v>245</v>
      </c>
      <c r="D11" s="173"/>
      <c r="E11" s="141" t="str">
        <f t="shared" si="1"/>
        <v/>
      </c>
      <c r="F11" s="164"/>
      <c r="G11" s="402" t="str">
        <f t="shared" si="2"/>
        <v/>
      </c>
    </row>
    <row r="12" spans="1:12" s="86" customFormat="1" ht="25.5" customHeight="1">
      <c r="A12" s="87" t="str">
        <f t="shared" si="0"/>
        <v/>
      </c>
      <c r="B12" s="423" t="s">
        <v>211</v>
      </c>
      <c r="C12" s="420" t="s">
        <v>257</v>
      </c>
      <c r="D12" s="173"/>
      <c r="E12" s="141" t="str">
        <f t="shared" si="1"/>
        <v/>
      </c>
      <c r="F12" s="164"/>
      <c r="G12" s="402" t="str">
        <f t="shared" si="2"/>
        <v/>
      </c>
    </row>
    <row r="13" spans="1:12" s="86" customFormat="1" ht="25.5" customHeight="1">
      <c r="A13" s="87" t="str">
        <f t="shared" si="0"/>
        <v/>
      </c>
      <c r="B13" s="417" t="s">
        <v>231</v>
      </c>
      <c r="C13" s="419" t="s">
        <v>251</v>
      </c>
      <c r="D13" s="173"/>
      <c r="E13" s="141" t="str">
        <f t="shared" si="1"/>
        <v/>
      </c>
      <c r="F13" s="164"/>
      <c r="G13" s="402" t="str">
        <f t="shared" si="2"/>
        <v/>
      </c>
    </row>
    <row r="14" spans="1:12" s="86" customFormat="1" ht="25.5" customHeight="1" thickBot="1">
      <c r="A14" s="87" t="str">
        <f t="shared" si="0"/>
        <v/>
      </c>
      <c r="B14" s="424" t="s">
        <v>180</v>
      </c>
      <c r="C14" s="425" t="s">
        <v>243</v>
      </c>
      <c r="D14" s="173"/>
      <c r="E14" s="141" t="str">
        <f t="shared" si="1"/>
        <v/>
      </c>
      <c r="F14" s="164"/>
      <c r="G14" s="402" t="str">
        <f t="shared" si="2"/>
        <v/>
      </c>
    </row>
    <row r="15" spans="1:12" s="86" customFormat="1" ht="25.5" customHeight="1" thickBot="1">
      <c r="A15" s="97" t="str">
        <f t="shared" si="0"/>
        <v/>
      </c>
      <c r="B15" s="354" t="s">
        <v>194</v>
      </c>
      <c r="C15" s="312" t="s">
        <v>254</v>
      </c>
      <c r="D15" s="177"/>
      <c r="E15" s="178" t="str">
        <f t="shared" si="1"/>
        <v/>
      </c>
      <c r="F15" s="179"/>
      <c r="G15" s="404" t="str">
        <f t="shared" si="2"/>
        <v/>
      </c>
    </row>
    <row r="16" spans="1:12" s="86" customFormat="1" ht="18" customHeight="1">
      <c r="A16" s="309" t="str">
        <f t="shared" ref="A16:A35" si="3">IF(D16&gt;0,(ROW()-3)&amp;".","")</f>
        <v/>
      </c>
      <c r="B16" s="354"/>
      <c r="C16" s="312"/>
      <c r="D16" s="328"/>
      <c r="E16" s="277" t="str">
        <f t="shared" si="1"/>
        <v/>
      </c>
      <c r="F16" s="306"/>
      <c r="G16" s="405" t="str">
        <f t="shared" si="2"/>
        <v/>
      </c>
    </row>
    <row r="17" spans="1:7" s="86" customFormat="1" ht="18" customHeight="1">
      <c r="A17" s="310" t="str">
        <f t="shared" si="3"/>
        <v/>
      </c>
      <c r="B17" s="316"/>
      <c r="C17" s="283"/>
      <c r="D17" s="327"/>
      <c r="E17" s="211" t="str">
        <f t="shared" si="1"/>
        <v/>
      </c>
      <c r="F17" s="307"/>
      <c r="G17" s="406" t="str">
        <f t="shared" si="2"/>
        <v/>
      </c>
    </row>
    <row r="18" spans="1:7" s="86" customFormat="1" ht="18" customHeight="1">
      <c r="A18" s="310" t="str">
        <f t="shared" si="3"/>
        <v/>
      </c>
      <c r="B18" s="316"/>
      <c r="C18" s="313"/>
      <c r="D18" s="327"/>
      <c r="E18" s="211" t="str">
        <f t="shared" si="1"/>
        <v/>
      </c>
      <c r="F18" s="307"/>
      <c r="G18" s="406" t="str">
        <f t="shared" si="2"/>
        <v/>
      </c>
    </row>
    <row r="19" spans="1:7" s="86" customFormat="1" ht="18" customHeight="1">
      <c r="A19" s="310" t="str">
        <f t="shared" si="3"/>
        <v/>
      </c>
      <c r="B19" s="316"/>
      <c r="C19" s="314"/>
      <c r="D19" s="327"/>
      <c r="E19" s="211" t="str">
        <f t="shared" si="1"/>
        <v/>
      </c>
      <c r="F19" s="307"/>
      <c r="G19" s="406" t="str">
        <f t="shared" si="2"/>
        <v/>
      </c>
    </row>
    <row r="20" spans="1:7" s="86" customFormat="1" ht="18" customHeight="1">
      <c r="A20" s="310" t="str">
        <f t="shared" si="3"/>
        <v/>
      </c>
      <c r="B20" s="317"/>
      <c r="C20" s="315"/>
      <c r="D20" s="207"/>
      <c r="E20" s="211" t="str">
        <f t="shared" si="1"/>
        <v/>
      </c>
      <c r="F20" s="307"/>
      <c r="G20" s="406" t="str">
        <f t="shared" si="2"/>
        <v/>
      </c>
    </row>
    <row r="21" spans="1:7" s="86" customFormat="1" ht="18" customHeight="1" thickBot="1">
      <c r="A21" s="311" t="str">
        <f t="shared" si="3"/>
        <v/>
      </c>
      <c r="B21" s="318"/>
      <c r="C21" s="239"/>
      <c r="D21" s="208"/>
      <c r="E21" s="212" t="str">
        <f t="shared" si="1"/>
        <v/>
      </c>
      <c r="F21" s="308"/>
      <c r="G21" s="407" t="str">
        <f t="shared" si="2"/>
        <v/>
      </c>
    </row>
    <row r="22" spans="1:7" s="86" customFormat="1" ht="18" customHeight="1">
      <c r="A22" s="87" t="str">
        <f t="shared" si="3"/>
        <v/>
      </c>
      <c r="B22" s="305"/>
      <c r="C22" s="284"/>
      <c r="D22" s="103"/>
      <c r="E22" s="144" t="str">
        <f t="shared" si="1"/>
        <v/>
      </c>
      <c r="F22" s="118"/>
      <c r="G22" s="162" t="str">
        <f t="shared" si="2"/>
        <v/>
      </c>
    </row>
    <row r="23" spans="1:7" s="86" customFormat="1" ht="18" customHeight="1">
      <c r="A23" s="87" t="str">
        <f t="shared" si="3"/>
        <v/>
      </c>
      <c r="B23" s="169"/>
      <c r="C23" s="168"/>
      <c r="D23" s="107"/>
      <c r="E23" s="141" t="str">
        <f t="shared" si="1"/>
        <v/>
      </c>
      <c r="F23" s="119"/>
      <c r="G23" s="162" t="str">
        <f t="shared" si="2"/>
        <v/>
      </c>
    </row>
    <row r="24" spans="1:7" s="86" customFormat="1" ht="18" customHeight="1">
      <c r="A24" s="87" t="str">
        <f t="shared" si="3"/>
        <v/>
      </c>
      <c r="B24" s="169"/>
      <c r="C24" s="168"/>
      <c r="D24" s="107"/>
      <c r="E24" s="141" t="str">
        <f t="shared" si="1"/>
        <v/>
      </c>
      <c r="F24" s="119"/>
      <c r="G24" s="162" t="str">
        <f t="shared" si="2"/>
        <v/>
      </c>
    </row>
    <row r="25" spans="1:7" s="86" customFormat="1" ht="18" customHeight="1">
      <c r="A25" s="87" t="str">
        <f t="shared" si="3"/>
        <v/>
      </c>
      <c r="B25" s="169"/>
      <c r="C25" s="106"/>
      <c r="D25" s="107"/>
      <c r="E25" s="141" t="str">
        <f t="shared" si="1"/>
        <v/>
      </c>
      <c r="F25" s="119"/>
      <c r="G25" s="162" t="str">
        <f t="shared" si="2"/>
        <v/>
      </c>
    </row>
    <row r="26" spans="1:7" s="86" customFormat="1" ht="18" customHeight="1">
      <c r="A26" s="87" t="str">
        <f t="shared" si="3"/>
        <v/>
      </c>
      <c r="B26" s="169"/>
      <c r="C26" s="106"/>
      <c r="D26" s="107"/>
      <c r="E26" s="141" t="str">
        <f t="shared" si="1"/>
        <v/>
      </c>
      <c r="F26" s="119"/>
      <c r="G26" s="162" t="str">
        <f t="shared" si="2"/>
        <v/>
      </c>
    </row>
    <row r="27" spans="1:7" s="86" customFormat="1" ht="18" customHeight="1">
      <c r="A27" s="87" t="str">
        <f t="shared" si="3"/>
        <v/>
      </c>
      <c r="B27" s="169"/>
      <c r="C27" s="106"/>
      <c r="D27" s="107"/>
      <c r="E27" s="141" t="str">
        <f t="shared" si="1"/>
        <v/>
      </c>
      <c r="F27" s="119"/>
      <c r="G27" s="162" t="str">
        <f t="shared" si="2"/>
        <v/>
      </c>
    </row>
    <row r="28" spans="1:7" s="86" customFormat="1" ht="18" customHeight="1">
      <c r="A28" s="87" t="str">
        <f t="shared" si="3"/>
        <v/>
      </c>
      <c r="B28" s="170"/>
      <c r="C28" s="91"/>
      <c r="D28" s="110"/>
      <c r="E28" s="133" t="str">
        <f t="shared" si="1"/>
        <v/>
      </c>
      <c r="F28" s="109"/>
      <c r="G28" s="162" t="str">
        <f t="shared" si="2"/>
        <v/>
      </c>
    </row>
    <row r="29" spans="1:7" s="86" customFormat="1" ht="18" customHeight="1">
      <c r="A29" s="87" t="str">
        <f t="shared" si="3"/>
        <v/>
      </c>
      <c r="B29" s="170"/>
      <c r="C29" s="91"/>
      <c r="D29" s="110"/>
      <c r="E29" s="133" t="str">
        <f t="shared" si="1"/>
        <v/>
      </c>
      <c r="F29" s="109"/>
      <c r="G29" s="162" t="str">
        <f t="shared" si="2"/>
        <v/>
      </c>
    </row>
    <row r="30" spans="1:7" s="86" customFormat="1" ht="18" customHeight="1">
      <c r="A30" s="87" t="str">
        <f t="shared" si="3"/>
        <v/>
      </c>
      <c r="B30" s="170"/>
      <c r="C30" s="91"/>
      <c r="D30" s="110"/>
      <c r="E30" s="133" t="str">
        <f t="shared" si="1"/>
        <v/>
      </c>
      <c r="F30" s="109"/>
      <c r="G30" s="162" t="str">
        <f t="shared" si="2"/>
        <v/>
      </c>
    </row>
    <row r="31" spans="1:7" s="86" customFormat="1" ht="18" customHeight="1">
      <c r="A31" s="87" t="str">
        <f t="shared" si="3"/>
        <v/>
      </c>
      <c r="B31" s="170"/>
      <c r="C31" s="91"/>
      <c r="D31" s="110"/>
      <c r="E31" s="133" t="str">
        <f t="shared" si="1"/>
        <v/>
      </c>
      <c r="F31" s="109"/>
      <c r="G31" s="162" t="str">
        <f t="shared" si="2"/>
        <v/>
      </c>
    </row>
    <row r="32" spans="1:7" s="86" customFormat="1" ht="18" customHeight="1">
      <c r="A32" s="87" t="str">
        <f t="shared" si="3"/>
        <v/>
      </c>
      <c r="B32" s="170"/>
      <c r="C32" s="91"/>
      <c r="D32" s="110"/>
      <c r="E32" s="133" t="str">
        <f t="shared" si="1"/>
        <v/>
      </c>
      <c r="F32" s="109"/>
      <c r="G32" s="162" t="str">
        <f t="shared" si="2"/>
        <v/>
      </c>
    </row>
    <row r="33" spans="1:7" s="86" customFormat="1" ht="18" customHeight="1">
      <c r="A33" s="87" t="str">
        <f t="shared" si="3"/>
        <v/>
      </c>
      <c r="B33" s="170"/>
      <c r="C33" s="91"/>
      <c r="D33" s="110"/>
      <c r="E33" s="133" t="str">
        <f t="shared" si="1"/>
        <v/>
      </c>
      <c r="F33" s="109"/>
      <c r="G33" s="162" t="str">
        <f t="shared" si="2"/>
        <v/>
      </c>
    </row>
    <row r="34" spans="1:7" s="86" customFormat="1" ht="18" customHeight="1">
      <c r="A34" s="100" t="str">
        <f t="shared" si="3"/>
        <v/>
      </c>
      <c r="B34" s="170"/>
      <c r="C34" s="112"/>
      <c r="D34" s="113"/>
      <c r="E34" s="147" t="str">
        <f t="shared" si="1"/>
        <v/>
      </c>
      <c r="F34" s="70"/>
      <c r="G34" s="171" t="str">
        <f t="shared" si="2"/>
        <v/>
      </c>
    </row>
    <row r="35" spans="1:7" s="86" customFormat="1" ht="18" customHeight="1">
      <c r="A35" s="97" t="str">
        <f t="shared" si="3"/>
        <v>32.</v>
      </c>
      <c r="B35" s="172"/>
      <c r="C35" s="124"/>
      <c r="D35" s="125">
        <v>2</v>
      </c>
      <c r="E35" s="149" t="str">
        <f t="shared" si="1"/>
        <v>:</v>
      </c>
      <c r="F35" s="123">
        <v>12</v>
      </c>
      <c r="G35" s="166">
        <f t="shared" si="2"/>
        <v>1210</v>
      </c>
    </row>
  </sheetData>
  <phoneticPr fontId="19" type="noConversion"/>
  <dataValidations count="3">
    <dataValidation type="whole" operator="lessThanOrEqual" allowBlank="1" showInputMessage="1" showErrorMessage="1" prompt="Dvojtečka se udělá sama, až napíšeš sekundy" sqref="E4:E35">
      <formula1>0</formula1>
      <formula2>0</formula2>
    </dataValidation>
    <dataValidation allowBlank="1" showInputMessage="1" showErrorMessage="1" prompt="Buňka obsahuje vzorec, NEPŘEPSAT!" sqref="G4:G35">
      <formula1>0</formula1>
      <formula2>0</formula2>
    </dataValidation>
    <dataValidation allowBlank="1" showInputMessage="1" showErrorMessage="1" prompt="Buňka obsahuje vzorec. Nevyplňovat!" sqref="A4:A35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120" firstPageNumber="0" orientation="landscape" horizontalDpi="300" verticalDpi="300" r:id="rId1"/>
  <headerFooter alignWithMargins="0">
    <oddHeader>&amp;LCorny středoškoslký atletický pohár&amp;CKRAJSKÉ KOLO&amp;R23.9.2015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D21" sqref="D21"/>
    </sheetView>
  </sheetViews>
  <sheetFormatPr defaultRowHeight="12.75"/>
  <cols>
    <col min="2" max="2" width="3.5703125" customWidth="1"/>
    <col min="3" max="3" width="0" hidden="1" customWidth="1"/>
    <col min="4" max="4" width="36.85546875" customWidth="1"/>
  </cols>
  <sheetData>
    <row r="1" spans="1:11" ht="15.75">
      <c r="A1" s="11" t="s">
        <v>61</v>
      </c>
      <c r="B1" s="12"/>
      <c r="C1" s="12"/>
      <c r="D1" s="12"/>
      <c r="E1" s="12"/>
      <c r="F1" s="13"/>
      <c r="G1" s="14"/>
      <c r="H1" s="15"/>
      <c r="I1" s="16"/>
      <c r="J1" s="16"/>
      <c r="K1" s="17"/>
    </row>
    <row r="2" spans="1:11">
      <c r="A2" s="18" t="s">
        <v>62</v>
      </c>
      <c r="B2" s="19"/>
      <c r="C2" s="12"/>
      <c r="D2" s="12"/>
      <c r="E2" s="12"/>
      <c r="F2" s="13"/>
      <c r="G2" s="14"/>
      <c r="H2" s="15"/>
      <c r="I2" s="16"/>
      <c r="J2" s="16"/>
      <c r="K2" s="17"/>
    </row>
    <row r="3" spans="1:11">
      <c r="A3" s="20" t="s">
        <v>63</v>
      </c>
      <c r="B3" s="21"/>
      <c r="C3" s="21"/>
      <c r="D3" s="22" t="s">
        <v>64</v>
      </c>
      <c r="E3" s="22"/>
      <c r="F3" s="23"/>
      <c r="G3" s="24"/>
      <c r="H3" s="22"/>
      <c r="I3" s="16"/>
      <c r="J3" s="16"/>
      <c r="K3" s="17"/>
    </row>
    <row r="4" spans="1:11">
      <c r="A4" s="20" t="s">
        <v>65</v>
      </c>
      <c r="B4" s="21"/>
      <c r="C4" s="21"/>
      <c r="D4" s="25" t="s">
        <v>66</v>
      </c>
      <c r="E4" s="26"/>
      <c r="F4" s="27" t="s">
        <v>67</v>
      </c>
      <c r="G4" s="28">
        <v>41906</v>
      </c>
      <c r="H4" s="16"/>
      <c r="J4" s="28"/>
      <c r="K4" s="17"/>
    </row>
    <row r="5" spans="1:11" ht="15">
      <c r="A5" s="29" t="s">
        <v>68</v>
      </c>
      <c r="B5" s="29"/>
      <c r="C5" s="29"/>
      <c r="D5" s="29" t="s">
        <v>69</v>
      </c>
      <c r="E5" s="29" t="s">
        <v>70</v>
      </c>
      <c r="F5" s="29" t="s">
        <v>71</v>
      </c>
    </row>
    <row r="6" spans="1:11" ht="15">
      <c r="A6" s="29"/>
      <c r="B6" s="29"/>
      <c r="C6" s="29"/>
      <c r="D6" s="29" t="s">
        <v>72</v>
      </c>
      <c r="E6" s="29" t="s">
        <v>73</v>
      </c>
      <c r="F6" s="29" t="s">
        <v>74</v>
      </c>
    </row>
    <row r="8" spans="1:11" ht="15">
      <c r="A8" s="29"/>
      <c r="B8" s="29"/>
      <c r="C8" s="29"/>
      <c r="D8" s="29"/>
      <c r="E8" s="29"/>
      <c r="F8" s="29"/>
    </row>
    <row r="9" spans="1:11" ht="15">
      <c r="A9" s="29"/>
      <c r="B9" s="29"/>
      <c r="C9" s="29"/>
      <c r="D9" s="29"/>
      <c r="E9" s="29"/>
      <c r="F9" s="29"/>
    </row>
    <row r="10" spans="1:11" ht="15">
      <c r="A10" s="29"/>
      <c r="B10" s="29"/>
      <c r="C10" s="29"/>
      <c r="D10" s="29"/>
      <c r="E10" s="29"/>
      <c r="F10" s="29"/>
    </row>
    <row r="11" spans="1:11" ht="15">
      <c r="A11" s="29"/>
      <c r="B11" s="29"/>
      <c r="C11" s="29"/>
      <c r="D11" s="29"/>
      <c r="E11" s="29"/>
      <c r="F11" s="29"/>
    </row>
    <row r="12" spans="1:11" ht="15">
      <c r="A12" s="29"/>
      <c r="B12" s="29"/>
      <c r="C12" s="29"/>
      <c r="D12" s="29"/>
      <c r="E12" s="29"/>
      <c r="F12" s="29"/>
    </row>
    <row r="13" spans="1:11" ht="15">
      <c r="A13" s="29"/>
      <c r="B13" s="29"/>
      <c r="C13" s="29"/>
      <c r="D13" s="29"/>
      <c r="E13" s="29"/>
      <c r="F13" s="29"/>
    </row>
    <row r="14" spans="1:11" ht="15">
      <c r="A14" s="29"/>
      <c r="B14" s="29"/>
      <c r="C14" s="29"/>
      <c r="D14" s="29"/>
      <c r="E14" s="29"/>
      <c r="F14" s="29"/>
    </row>
    <row r="15" spans="1:11" ht="15">
      <c r="A15" s="29"/>
      <c r="B15" s="29"/>
      <c r="C15" s="29"/>
      <c r="D15" s="29"/>
      <c r="E15" s="29"/>
      <c r="F15" s="29"/>
    </row>
    <row r="16" spans="1:11" ht="15">
      <c r="A16" s="29"/>
      <c r="B16" s="29"/>
      <c r="C16" s="29"/>
      <c r="D16" s="29"/>
      <c r="E16" s="29"/>
      <c r="F16" s="29"/>
    </row>
    <row r="17" spans="1:6" ht="15">
      <c r="A17" s="29"/>
      <c r="B17" s="29"/>
      <c r="C17" s="29"/>
      <c r="D17" s="29"/>
      <c r="E17" s="29"/>
      <c r="F17" s="29"/>
    </row>
    <row r="18" spans="1:6" ht="15">
      <c r="A18" s="29"/>
      <c r="B18" s="29"/>
      <c r="C18" s="29"/>
      <c r="D18" s="29"/>
      <c r="E18" s="29"/>
      <c r="F18" s="29"/>
    </row>
  </sheetData>
  <phoneticPr fontId="19" type="noConversion"/>
  <dataValidations count="2">
    <dataValidation type="whole" operator="lessThanOrEqual" allowBlank="1" showInputMessage="1" showErrorMessage="1" prompt="Datum napiš do vedlejšího políčka" sqref="F4">
      <formula1>0</formula1>
      <formula2>0</formula2>
    </dataValidation>
    <dataValidation type="whole" operator="lessThanOrEqual" allowBlank="1" showInputMessage="1" showErrorMessage="1" prompt="Sem nic nepiš" sqref="A1:K2 A3:A4">
      <formula1>0</formula1>
      <formula2>0</formula2>
    </dataValidation>
  </dataValidations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C63"/>
  <sheetViews>
    <sheetView tabSelected="1" zoomScaleNormal="100" workbookViewId="0">
      <selection activeCell="B1" sqref="B1:T38"/>
    </sheetView>
  </sheetViews>
  <sheetFormatPr defaultRowHeight="12.75"/>
  <cols>
    <col min="1" max="1" width="1.140625" style="26" customWidth="1"/>
    <col min="2" max="2" width="3.85546875" style="30" customWidth="1"/>
    <col min="3" max="3" width="3.140625" style="26" customWidth="1"/>
    <col min="4" max="4" width="0.7109375" style="26" customWidth="1"/>
    <col min="5" max="5" width="30.140625" style="26" customWidth="1"/>
    <col min="6" max="6" width="6.7109375" style="26" customWidth="1"/>
    <col min="7" max="7" width="6" style="31" customWidth="1"/>
    <col min="8" max="8" width="0" style="32" hidden="1" customWidth="1"/>
    <col min="9" max="9" width="0.7109375" style="26" customWidth="1"/>
    <col min="10" max="10" width="5.5703125" style="33" customWidth="1"/>
    <col min="11" max="11" width="6.140625" style="33" customWidth="1"/>
    <col min="12" max="12" width="2.28515625" style="34" customWidth="1"/>
    <col min="13" max="13" width="1.140625" style="31" customWidth="1"/>
    <col min="14" max="14" width="5.28515625" style="35" customWidth="1"/>
    <col min="15" max="15" width="4.85546875" style="26" customWidth="1"/>
    <col min="16" max="16" width="5.140625" style="26" customWidth="1"/>
    <col min="17" max="17" width="5.42578125" style="36" customWidth="1"/>
    <col min="18" max="18" width="2.7109375" style="34" customWidth="1"/>
    <col min="19" max="19" width="1" style="31" customWidth="1"/>
    <col min="20" max="20" width="6" style="35" customWidth="1"/>
    <col min="21" max="22" width="0" style="37" hidden="1" customWidth="1"/>
    <col min="23" max="24" width="0" style="38" hidden="1" customWidth="1"/>
    <col min="25" max="25" width="0" style="39" hidden="1" customWidth="1"/>
    <col min="26" max="29" width="0" style="38" hidden="1" customWidth="1"/>
    <col min="30" max="16384" width="9.140625" style="26"/>
  </cols>
  <sheetData>
    <row r="1" spans="2:29" ht="15.75">
      <c r="B1" s="11" t="s">
        <v>61</v>
      </c>
      <c r="C1" s="12"/>
      <c r="D1" s="12"/>
      <c r="E1" s="12"/>
      <c r="F1" s="12"/>
      <c r="G1" s="13"/>
      <c r="H1" s="14"/>
      <c r="I1" s="12"/>
      <c r="J1" s="40"/>
      <c r="K1" s="40"/>
      <c r="L1" s="41"/>
      <c r="O1" s="42" t="s">
        <v>75</v>
      </c>
      <c r="P1" s="21"/>
      <c r="Q1" s="43"/>
      <c r="R1" s="44"/>
      <c r="S1" s="42"/>
      <c r="T1" s="45"/>
    </row>
    <row r="2" spans="2:29">
      <c r="B2" s="18" t="s">
        <v>62</v>
      </c>
      <c r="C2" s="19"/>
      <c r="D2" s="12"/>
      <c r="E2" s="12"/>
      <c r="F2" s="12"/>
      <c r="G2" s="13"/>
      <c r="H2" s="14"/>
      <c r="I2" s="12"/>
      <c r="J2" s="40"/>
      <c r="K2" s="40"/>
      <c r="L2" s="41"/>
      <c r="O2" s="21" t="s">
        <v>76</v>
      </c>
      <c r="P2" s="21"/>
      <c r="Q2" s="43"/>
      <c r="R2" s="44"/>
      <c r="S2" s="42"/>
      <c r="T2" s="45"/>
    </row>
    <row r="3" spans="2:29">
      <c r="B3" s="20" t="s">
        <v>63</v>
      </c>
      <c r="C3" s="21"/>
      <c r="D3" s="21"/>
      <c r="E3" s="15" t="s">
        <v>120</v>
      </c>
      <c r="F3" s="22"/>
      <c r="G3" s="23"/>
      <c r="H3" s="24"/>
      <c r="I3" s="22"/>
      <c r="J3" s="16"/>
      <c r="K3" s="16"/>
      <c r="L3" s="17"/>
      <c r="O3" s="46" t="s">
        <v>77</v>
      </c>
      <c r="P3" s="21"/>
      <c r="Q3" s="43"/>
      <c r="R3" s="44"/>
      <c r="S3" s="42"/>
      <c r="T3" s="45"/>
    </row>
    <row r="4" spans="2:29">
      <c r="B4" s="20" t="s">
        <v>65</v>
      </c>
      <c r="C4" s="21"/>
      <c r="D4" s="21"/>
      <c r="E4" s="25" t="s">
        <v>66</v>
      </c>
      <c r="G4" s="27" t="s">
        <v>67</v>
      </c>
      <c r="H4" s="24"/>
      <c r="I4" s="16"/>
      <c r="J4" s="430">
        <v>42270</v>
      </c>
      <c r="K4" s="430"/>
      <c r="L4" s="17"/>
      <c r="M4" s="47"/>
      <c r="N4" s="48"/>
      <c r="O4" s="21" t="s">
        <v>78</v>
      </c>
      <c r="P4" s="46"/>
      <c r="Q4" s="43"/>
      <c r="R4" s="49"/>
      <c r="S4" s="42"/>
      <c r="T4" s="45"/>
      <c r="U4" s="50"/>
      <c r="V4" s="50"/>
    </row>
    <row r="5" spans="2:29">
      <c r="W5" s="38" t="s">
        <v>79</v>
      </c>
    </row>
    <row r="6" spans="2:29">
      <c r="B6" s="51" t="s">
        <v>68</v>
      </c>
      <c r="C6" s="52"/>
      <c r="D6" s="52"/>
      <c r="E6" s="52" t="s">
        <v>69</v>
      </c>
      <c r="F6" s="53" t="s">
        <v>70</v>
      </c>
      <c r="G6" s="54" t="s">
        <v>71</v>
      </c>
      <c r="H6" s="55" t="s">
        <v>71</v>
      </c>
      <c r="I6" s="52"/>
      <c r="J6" s="56" t="s">
        <v>80</v>
      </c>
      <c r="K6" s="56" t="s">
        <v>81</v>
      </c>
      <c r="L6" s="431" t="s">
        <v>82</v>
      </c>
      <c r="M6" s="431"/>
      <c r="N6" s="431"/>
      <c r="O6" s="57" t="s">
        <v>83</v>
      </c>
      <c r="P6" s="57" t="s">
        <v>84</v>
      </c>
      <c r="Q6" s="58" t="s">
        <v>85</v>
      </c>
      <c r="R6" s="431" t="s">
        <v>86</v>
      </c>
      <c r="S6" s="431"/>
      <c r="T6" s="431"/>
      <c r="U6" s="59" t="s">
        <v>87</v>
      </c>
      <c r="V6" s="59" t="s">
        <v>88</v>
      </c>
      <c r="W6" s="38" t="s">
        <v>89</v>
      </c>
      <c r="X6" s="38" t="s">
        <v>90</v>
      </c>
      <c r="Y6" s="39" t="s">
        <v>91</v>
      </c>
      <c r="Z6" s="38" t="s">
        <v>83</v>
      </c>
      <c r="AA6" s="38" t="s">
        <v>84</v>
      </c>
      <c r="AB6" s="38" t="s">
        <v>85</v>
      </c>
      <c r="AC6" s="38" t="s">
        <v>86</v>
      </c>
    </row>
    <row r="7" spans="2:29">
      <c r="B7" s="60"/>
      <c r="C7" s="52"/>
      <c r="D7" s="52"/>
      <c r="E7" s="52" t="s">
        <v>72</v>
      </c>
      <c r="F7" s="53" t="s">
        <v>73</v>
      </c>
      <c r="G7" s="54" t="s">
        <v>74</v>
      </c>
      <c r="H7" s="55" t="s">
        <v>74</v>
      </c>
      <c r="I7" s="52"/>
      <c r="J7" s="61" t="s">
        <v>92</v>
      </c>
      <c r="K7" s="61" t="s">
        <v>92</v>
      </c>
      <c r="L7" s="432" t="s">
        <v>93</v>
      </c>
      <c r="M7" s="432"/>
      <c r="N7" s="432"/>
      <c r="O7" s="60" t="s">
        <v>94</v>
      </c>
      <c r="P7" s="60" t="s">
        <v>94</v>
      </c>
      <c r="Q7" s="62" t="s">
        <v>95</v>
      </c>
      <c r="R7" s="433" t="s">
        <v>93</v>
      </c>
      <c r="S7" s="433"/>
      <c r="T7" s="433"/>
    </row>
    <row r="8" spans="2:29">
      <c r="B8" s="63"/>
      <c r="G8" s="42"/>
      <c r="M8" s="42"/>
      <c r="S8" s="42"/>
    </row>
    <row r="9" spans="2:29">
      <c r="B9" s="64"/>
      <c r="C9" s="26">
        <v>1</v>
      </c>
      <c r="E9" s="26" t="s">
        <v>181</v>
      </c>
      <c r="G9" s="65">
        <f>IF(H9=0,"",H9)</f>
        <v>8074</v>
      </c>
      <c r="H9" s="32">
        <f>SUM(W9:AB10)+AC9</f>
        <v>8074</v>
      </c>
      <c r="J9" s="70">
        <v>8.06</v>
      </c>
      <c r="K9" s="320">
        <v>27.49</v>
      </c>
      <c r="L9" s="113">
        <v>2</v>
      </c>
      <c r="M9" s="147" t="str">
        <f>IF(N9=0,"",":")</f>
        <v>:</v>
      </c>
      <c r="N9" s="148">
        <v>27.58</v>
      </c>
      <c r="O9" s="324">
        <v>138</v>
      </c>
      <c r="P9" s="324">
        <v>465</v>
      </c>
      <c r="Q9" s="320">
        <v>10.98</v>
      </c>
      <c r="R9" s="250">
        <v>2</v>
      </c>
      <c r="S9" s="147" t="str">
        <f>IF(T9=0,"",":")</f>
        <v>:</v>
      </c>
      <c r="T9" s="323">
        <v>27.22</v>
      </c>
      <c r="U9" s="37">
        <f>L9*60+N9</f>
        <v>147.57999999999998</v>
      </c>
      <c r="V9" s="37">
        <f>R9*60+T9</f>
        <v>147.22</v>
      </c>
      <c r="W9" s="67">
        <f>IF(J9&gt;0,(INT(POWER(13-J9,1.81)*46.0849)),0)</f>
        <v>830</v>
      </c>
      <c r="X9" s="67">
        <f>IF(K9&gt;0,(INT(POWER(42.5-K9,1.81)*4.99087)),0)</f>
        <v>672</v>
      </c>
      <c r="Y9" s="67">
        <f>IF(N9&lt;&gt;"",(INT(POWER(254-U9,1.88)*0.11193)),0)</f>
        <v>724</v>
      </c>
      <c r="Z9" s="67">
        <f>IF(O9&gt;0,(INT(POWER(O9-75,1.348)*1.84523)),0)</f>
        <v>491</v>
      </c>
      <c r="AA9" s="67">
        <f>IF(P9&gt;0,(INT(POWER(P9-210,1.41)*0.188807)),0)</f>
        <v>466</v>
      </c>
      <c r="AB9" s="67">
        <f>IF(Q9&gt;0,(INT(POWER(Q9-1.5,1.05)*56.0211)),0)</f>
        <v>594</v>
      </c>
      <c r="AC9" s="68">
        <f>IF(T9&lt;&gt;"",(INT(POWER(305.5-V9,1.85)*0.08713)),0)</f>
        <v>1021</v>
      </c>
    </row>
    <row r="10" spans="2:29">
      <c r="B10" s="63"/>
      <c r="G10" s="52"/>
      <c r="H10" s="69">
        <f>H9</f>
        <v>8074</v>
      </c>
      <c r="J10" s="70">
        <v>8.69</v>
      </c>
      <c r="K10" s="320">
        <v>26.04</v>
      </c>
      <c r="L10" s="113">
        <v>2</v>
      </c>
      <c r="M10" s="147" t="str">
        <f>IF(N10=0,"",":")</f>
        <v>:</v>
      </c>
      <c r="N10" s="148">
        <v>47.98</v>
      </c>
      <c r="O10" s="324">
        <v>142</v>
      </c>
      <c r="P10" s="324">
        <v>428</v>
      </c>
      <c r="Q10" s="320">
        <v>8.65</v>
      </c>
      <c r="R10" s="241"/>
      <c r="S10" s="242" t="str">
        <f>IF(T10=0,"",":")</f>
        <v/>
      </c>
      <c r="T10" s="243"/>
      <c r="U10" s="37">
        <f>L10*60+N10</f>
        <v>167.98</v>
      </c>
      <c r="W10" s="67">
        <f>IF(J10&gt;0,(INT(POWER(13-J10,1.81)*46.0849)),0)</f>
        <v>648</v>
      </c>
      <c r="X10" s="67">
        <f>IF(K10&gt;0,(INT(POWER(42.5-K10,1.81)*4.99087)),0)</f>
        <v>794</v>
      </c>
      <c r="Y10" s="67">
        <f>IF(N10&lt;&gt;"",(INT(POWER(254-U10,1.88)*0.11193)),0)</f>
        <v>485</v>
      </c>
      <c r="Z10" s="67">
        <f>IF(O10&gt;0,(INT(POWER(O10-75,1.348)*1.84523)),0)</f>
        <v>534</v>
      </c>
      <c r="AA10" s="67">
        <f>IF(P10&gt;0,(INT(POWER(P10-210,1.41)*0.188807)),0)</f>
        <v>374</v>
      </c>
      <c r="AB10" s="67">
        <f>IF(Q10&gt;0,(INT(POWER(Q10-1.5,1.05)*56.0211)),0)</f>
        <v>441</v>
      </c>
    </row>
    <row r="11" spans="2:29">
      <c r="B11" s="63"/>
      <c r="G11" s="52"/>
      <c r="H11" s="69">
        <f>H9</f>
        <v>8074</v>
      </c>
      <c r="J11" s="249"/>
      <c r="K11" s="321"/>
      <c r="L11" s="241"/>
      <c r="M11" s="245"/>
      <c r="N11" s="243"/>
      <c r="O11" s="325"/>
      <c r="P11" s="325"/>
      <c r="Q11" s="326"/>
      <c r="R11" s="241"/>
      <c r="S11" s="245"/>
      <c r="T11" s="243"/>
    </row>
    <row r="12" spans="2:29">
      <c r="B12" s="64"/>
      <c r="C12" s="26">
        <v>2</v>
      </c>
      <c r="E12" s="26" t="s">
        <v>145</v>
      </c>
      <c r="G12" s="65">
        <f>IF(H12=0,"",H12)</f>
        <v>7687</v>
      </c>
      <c r="H12" s="32">
        <f>SUM(W12:AB13)+AC12</f>
        <v>7687</v>
      </c>
      <c r="J12" s="70">
        <v>8.69</v>
      </c>
      <c r="K12" s="320">
        <v>26.02</v>
      </c>
      <c r="L12" s="113">
        <v>2</v>
      </c>
      <c r="M12" s="147" t="str">
        <f>IF(N12=0,"",":")</f>
        <v>:</v>
      </c>
      <c r="N12" s="148">
        <v>29.28</v>
      </c>
      <c r="O12" s="324">
        <v>146</v>
      </c>
      <c r="P12" s="324">
        <v>499</v>
      </c>
      <c r="Q12" s="320">
        <v>9.8000000000000007</v>
      </c>
      <c r="R12" s="250">
        <v>2</v>
      </c>
      <c r="S12" s="147" t="str">
        <f>IF(T12=0,"",":")</f>
        <v>:</v>
      </c>
      <c r="T12" s="323">
        <v>36.409999999999997</v>
      </c>
      <c r="U12" s="37">
        <f>L12*60+N12</f>
        <v>149.28</v>
      </c>
      <c r="V12" s="37">
        <f>R12*60+T12</f>
        <v>156.41</v>
      </c>
      <c r="W12" s="67">
        <f>IF(J12&gt;0,(INT(POWER(13-J12,1.81)*46.0849)),0)</f>
        <v>648</v>
      </c>
      <c r="X12" s="67">
        <f>IF(K12&gt;0,(INT(POWER(42.5-K12,1.81)*4.99087)),0)</f>
        <v>795</v>
      </c>
      <c r="Y12" s="67">
        <f>IF(N12&lt;&gt;"",(INT(POWER(254-U12,1.88)*0.11193)),0)</f>
        <v>702</v>
      </c>
      <c r="Z12" s="67">
        <f>IF(O12&gt;0,(INT(POWER(O12-75,1.348)*1.84523)),0)</f>
        <v>577</v>
      </c>
      <c r="AA12" s="67">
        <f>IF(P12&gt;0,(INT(POWER(P12-210,1.41)*0.188807)),0)</f>
        <v>557</v>
      </c>
      <c r="AB12" s="67">
        <f>IF(Q12&gt;0,(INT(POWER(Q12-1.5,1.05)*56.0211)),0)</f>
        <v>516</v>
      </c>
      <c r="AC12" s="68">
        <f>IF(T12&lt;&gt;"",(INT(POWER(305.5-V12,1.85)*0.08713)),0)</f>
        <v>914</v>
      </c>
    </row>
    <row r="13" spans="2:29">
      <c r="B13" s="63"/>
      <c r="G13" s="52"/>
      <c r="H13" s="69">
        <f>H12</f>
        <v>7687</v>
      </c>
      <c r="J13" s="70">
        <v>8.99</v>
      </c>
      <c r="K13" s="320">
        <v>29.04</v>
      </c>
      <c r="L13" s="113">
        <v>2</v>
      </c>
      <c r="M13" s="147" t="str">
        <f>IF(N13=0,"",":")</f>
        <v>:</v>
      </c>
      <c r="N13" s="148">
        <v>42.78</v>
      </c>
      <c r="O13" s="324">
        <v>138</v>
      </c>
      <c r="P13" s="324">
        <v>423</v>
      </c>
      <c r="Q13" s="320">
        <v>9</v>
      </c>
      <c r="R13" s="241"/>
      <c r="S13" s="242" t="str">
        <f>IF(T13=0,"",":")</f>
        <v/>
      </c>
      <c r="T13" s="243"/>
      <c r="U13" s="37">
        <f>L13*60+N13</f>
        <v>162.78</v>
      </c>
      <c r="W13" s="67">
        <f>IF(J13&gt;0,(INT(POWER(13-J13,1.81)*46.0849)),0)</f>
        <v>569</v>
      </c>
      <c r="X13" s="67">
        <f>IF(K13&gt;0,(INT(POWER(42.5-K13,1.81)*4.99087)),0)</f>
        <v>551</v>
      </c>
      <c r="Y13" s="67">
        <f>IF(N13&lt;&gt;"",(INT(POWER(254-U13,1.88)*0.11193)),0)</f>
        <v>541</v>
      </c>
      <c r="Z13" s="67">
        <f>IF(O13&gt;0,(INT(POWER(O13-75,1.348)*1.84523)),0)</f>
        <v>491</v>
      </c>
      <c r="AA13" s="67">
        <f>IF(P13&gt;0,(INT(POWER(P13-210,1.41)*0.188807)),0)</f>
        <v>362</v>
      </c>
      <c r="AB13" s="67">
        <f>IF(Q13&gt;0,(INT(POWER(Q13-1.5,1.05)*56.0211)),0)</f>
        <v>464</v>
      </c>
    </row>
    <row r="14" spans="2:29">
      <c r="B14" s="63"/>
      <c r="G14" s="52"/>
      <c r="H14" s="69">
        <f>H12</f>
        <v>7687</v>
      </c>
      <c r="J14" s="244"/>
      <c r="K14" s="329"/>
      <c r="L14" s="241"/>
      <c r="M14" s="245"/>
      <c r="N14" s="243"/>
      <c r="O14" s="330"/>
      <c r="P14" s="330"/>
      <c r="Q14" s="326"/>
      <c r="R14" s="241"/>
      <c r="S14" s="245"/>
      <c r="T14" s="243"/>
    </row>
    <row r="15" spans="2:29">
      <c r="B15" s="64"/>
      <c r="C15" s="26">
        <v>3</v>
      </c>
      <c r="E15" s="26" t="s">
        <v>157</v>
      </c>
      <c r="G15" s="65">
        <f>IF(H15=0,"",H15)</f>
        <v>7363</v>
      </c>
      <c r="H15" s="32">
        <f>SUM(W15:AB16)+AC15</f>
        <v>7363</v>
      </c>
      <c r="J15" s="70">
        <v>8.6300000000000008</v>
      </c>
      <c r="K15" s="320">
        <v>28.68</v>
      </c>
      <c r="L15" s="113">
        <v>2</v>
      </c>
      <c r="M15" s="147" t="str">
        <f>IF(N15=0,"",":")</f>
        <v>:</v>
      </c>
      <c r="N15" s="148">
        <v>29.02</v>
      </c>
      <c r="O15" s="324">
        <v>142</v>
      </c>
      <c r="P15" s="324">
        <v>445</v>
      </c>
      <c r="Q15" s="320">
        <v>8.85</v>
      </c>
      <c r="R15" s="250">
        <v>2</v>
      </c>
      <c r="S15" s="147" t="str">
        <f>IF(T15=0,"",":")</f>
        <v>:</v>
      </c>
      <c r="T15" s="323">
        <v>31.5</v>
      </c>
      <c r="U15" s="37">
        <f>L15*60+N15</f>
        <v>149.02000000000001</v>
      </c>
      <c r="V15" s="37">
        <f>R15*60+T15</f>
        <v>151.5</v>
      </c>
      <c r="W15" s="67">
        <f>IF(J15&gt;0,(INT(POWER(13-J15,1.81)*46.0849)),0)</f>
        <v>665</v>
      </c>
      <c r="X15" s="67">
        <f>IF(K15&gt;0,(INT(POWER(42.5-K15,1.81)*4.99087)),0)</f>
        <v>578</v>
      </c>
      <c r="Y15" s="67">
        <f>IF(N15&lt;&gt;"",(INT(POWER(254-U15,1.88)*0.11193)),0)</f>
        <v>705</v>
      </c>
      <c r="Z15" s="67">
        <f>IF(O15&gt;0,(INT(POWER(O15-75,1.348)*1.84523)),0)</f>
        <v>534</v>
      </c>
      <c r="AA15" s="67">
        <f>IF(P15&gt;0,(INT(POWER(P15-210,1.41)*0.188807)),0)</f>
        <v>416</v>
      </c>
      <c r="AB15" s="67">
        <f>IF(Q15&gt;0,(INT(POWER(Q15-1.5,1.05)*56.0211)),0)</f>
        <v>454</v>
      </c>
      <c r="AC15" s="68">
        <f>IF(T15&lt;&gt;"",(INT(POWER(305.5-V15,1.85)*0.08713)),0)</f>
        <v>970</v>
      </c>
    </row>
    <row r="16" spans="2:29">
      <c r="B16" s="63"/>
      <c r="G16" s="52"/>
      <c r="H16" s="69">
        <f>H15</f>
        <v>7363</v>
      </c>
      <c r="J16" s="70">
        <v>9.01</v>
      </c>
      <c r="K16" s="320">
        <v>30.56</v>
      </c>
      <c r="L16" s="113">
        <v>2</v>
      </c>
      <c r="M16" s="147" t="str">
        <f>IF(N16=0,"",":")</f>
        <v>:</v>
      </c>
      <c r="N16" s="148">
        <v>30.23</v>
      </c>
      <c r="O16" s="324">
        <v>138</v>
      </c>
      <c r="P16" s="324">
        <v>439</v>
      </c>
      <c r="Q16" s="320">
        <v>8.8000000000000007</v>
      </c>
      <c r="R16" s="241"/>
      <c r="S16" s="242" t="str">
        <f>IF(T16=0,"",":")</f>
        <v/>
      </c>
      <c r="T16" s="243"/>
      <c r="U16" s="37">
        <f>L16*60+N16</f>
        <v>150.22999999999999</v>
      </c>
      <c r="W16" s="67">
        <f>IF(J16&gt;0,(INT(POWER(13-J16,1.81)*46.0849)),0)</f>
        <v>564</v>
      </c>
      <c r="X16" s="67">
        <f>IF(K16&gt;0,(INT(POWER(42.5-K16,1.81)*4.99087)),0)</f>
        <v>444</v>
      </c>
      <c r="Y16" s="67">
        <f>IF(N16&lt;&gt;"",(INT(POWER(254-U16,1.88)*0.11193)),0)</f>
        <v>690</v>
      </c>
      <c r="Z16" s="67">
        <f>IF(O16&gt;0,(INT(POWER(O16-75,1.348)*1.84523)),0)</f>
        <v>491</v>
      </c>
      <c r="AA16" s="67">
        <f>IF(P16&gt;0,(INT(POWER(P16-210,1.41)*0.188807)),0)</f>
        <v>401</v>
      </c>
      <c r="AB16" s="67">
        <f>IF(Q16&gt;0,(INT(POWER(Q16-1.5,1.05)*56.0211)),0)</f>
        <v>451</v>
      </c>
    </row>
    <row r="17" spans="2:29">
      <c r="B17" s="63"/>
      <c r="G17" s="52"/>
      <c r="H17" s="69">
        <f>H16</f>
        <v>7363</v>
      </c>
      <c r="J17" s="244"/>
      <c r="K17" s="70"/>
      <c r="L17" s="241"/>
      <c r="M17" s="242"/>
      <c r="N17" s="243"/>
      <c r="O17" s="246"/>
      <c r="P17" s="246"/>
      <c r="Q17" s="247"/>
      <c r="R17" s="241"/>
      <c r="S17" s="242"/>
      <c r="T17" s="243"/>
      <c r="U17" s="37">
        <f>L17*60+N17</f>
        <v>0</v>
      </c>
      <c r="Y17" s="71"/>
    </row>
    <row r="18" spans="2:29">
      <c r="B18" s="64"/>
      <c r="E18" s="26" t="s">
        <v>169</v>
      </c>
      <c r="G18" s="65">
        <f>IF(H18=0,"",H18)</f>
        <v>7244</v>
      </c>
      <c r="H18" s="32">
        <f>SUM(W18:AB19)+AC18</f>
        <v>7244</v>
      </c>
      <c r="J18" s="70">
        <v>8.6300000000000008</v>
      </c>
      <c r="K18" s="320">
        <v>27.71</v>
      </c>
      <c r="L18" s="113">
        <v>2</v>
      </c>
      <c r="M18" s="147" t="str">
        <f>IF(N18=0,"",":")</f>
        <v>:</v>
      </c>
      <c r="N18" s="148">
        <v>32.090000000000003</v>
      </c>
      <c r="O18" s="324">
        <v>134</v>
      </c>
      <c r="P18" s="324">
        <v>434</v>
      </c>
      <c r="Q18" s="320">
        <v>8.1199999999999992</v>
      </c>
      <c r="R18" s="250">
        <v>2</v>
      </c>
      <c r="S18" s="147" t="str">
        <f>IF(T18=0,"",":")</f>
        <v>:</v>
      </c>
      <c r="T18" s="323">
        <v>32.450000000000003</v>
      </c>
      <c r="U18" s="37">
        <f>L18*60+N18</f>
        <v>152.09</v>
      </c>
      <c r="V18" s="37">
        <f>R18*60+T18</f>
        <v>152.44999999999999</v>
      </c>
      <c r="W18" s="67">
        <f>IF(J18&gt;0,(INT(POWER(13-J18,1.81)*46.0849)),0)</f>
        <v>665</v>
      </c>
      <c r="X18" s="67">
        <f>IF(K18&gt;0,(INT(POWER(42.5-K18,1.81)*4.99087)),0)</f>
        <v>654</v>
      </c>
      <c r="Y18" s="67">
        <f>IF(N18&lt;&gt;"",(INT(POWER(254-U18,1.88)*0.11193)),0)</f>
        <v>667</v>
      </c>
      <c r="Z18" s="67">
        <f>IF(O18&gt;0,(INT(POWER(O18-75,1.348)*1.84523)),0)</f>
        <v>449</v>
      </c>
      <c r="AA18" s="67">
        <f>IF(P18&gt;0,(INT(POWER(P18-210,1.41)*0.188807)),0)</f>
        <v>388</v>
      </c>
      <c r="AB18" s="67">
        <f>IF(Q18&gt;0,(INT(POWER(Q18-1.5,1.05)*56.0211)),0)</f>
        <v>407</v>
      </c>
      <c r="AC18" s="68">
        <f>IF(T18&lt;&gt;"",(INT(POWER(305.5-V18,1.85)*0.08713)),0)</f>
        <v>959</v>
      </c>
    </row>
    <row r="19" spans="2:29">
      <c r="B19" s="63"/>
      <c r="G19" s="52"/>
      <c r="H19" s="69">
        <f>H18</f>
        <v>7244</v>
      </c>
      <c r="J19" s="70">
        <v>8.3000000000000007</v>
      </c>
      <c r="K19" s="320">
        <v>29.29</v>
      </c>
      <c r="L19" s="113">
        <v>2</v>
      </c>
      <c r="M19" s="147" t="str">
        <f>IF(N19=0,"",":")</f>
        <v>:</v>
      </c>
      <c r="N19" s="148">
        <v>33.090000000000003</v>
      </c>
      <c r="O19" s="324">
        <v>130</v>
      </c>
      <c r="P19" s="324">
        <v>409</v>
      </c>
      <c r="Q19" s="320">
        <v>7.56</v>
      </c>
      <c r="R19" s="241"/>
      <c r="S19" s="242" t="str">
        <f>IF(T19=0,"",":")</f>
        <v/>
      </c>
      <c r="T19" s="243"/>
      <c r="U19" s="37">
        <f>L19*60+N19</f>
        <v>153.09</v>
      </c>
      <c r="W19" s="67">
        <f>IF(J19&gt;0,(INT(POWER(13-J19,1.81)*46.0849)),0)</f>
        <v>758</v>
      </c>
      <c r="X19" s="67">
        <f>IF(K19&gt;0,(INT(POWER(42.5-K19,1.81)*4.99087)),0)</f>
        <v>533</v>
      </c>
      <c r="Y19" s="67">
        <f>IF(N19&lt;&gt;"",(INT(POWER(254-U19,1.88)*0.11193)),0)</f>
        <v>655</v>
      </c>
      <c r="Z19" s="67">
        <f>IF(O19&gt;0,(INT(POWER(O19-75,1.348)*1.84523)),0)</f>
        <v>409</v>
      </c>
      <c r="AA19" s="67">
        <f>IF(P19&gt;0,(INT(POWER(P19-210,1.41)*0.188807)),0)</f>
        <v>329</v>
      </c>
      <c r="AB19" s="67">
        <f>IF(Q19&gt;0,(INT(POWER(Q19-1.5,1.05)*56.0211)),0)</f>
        <v>371</v>
      </c>
    </row>
    <row r="20" spans="2:29">
      <c r="B20" s="63"/>
      <c r="G20" s="52"/>
      <c r="H20" s="69">
        <f>H18</f>
        <v>7244</v>
      </c>
      <c r="J20" s="244"/>
      <c r="K20" s="329"/>
      <c r="L20" s="241"/>
      <c r="M20" s="245"/>
      <c r="N20" s="243"/>
      <c r="O20" s="330"/>
      <c r="P20" s="330"/>
      <c r="Q20" s="326"/>
      <c r="R20" s="241"/>
      <c r="S20" s="245"/>
      <c r="T20" s="243"/>
    </row>
    <row r="21" spans="2:29">
      <c r="B21" s="64"/>
      <c r="E21" s="26" t="s">
        <v>133</v>
      </c>
      <c r="G21" s="65">
        <f>IF(H21=0,"",H21)</f>
        <v>7158</v>
      </c>
      <c r="H21" s="32">
        <f>SUM(W21:AB22)+AC21</f>
        <v>7158</v>
      </c>
      <c r="J21" s="70">
        <v>8.48</v>
      </c>
      <c r="K21" s="320">
        <v>31.74</v>
      </c>
      <c r="L21" s="113">
        <v>2</v>
      </c>
      <c r="M21" s="147" t="str">
        <f>IF(N21=0,"",":")</f>
        <v>:</v>
      </c>
      <c r="N21" s="148">
        <v>29.89</v>
      </c>
      <c r="O21" s="324">
        <v>134</v>
      </c>
      <c r="P21" s="324">
        <v>457</v>
      </c>
      <c r="Q21" s="320">
        <v>10.4</v>
      </c>
      <c r="R21" s="250">
        <v>2</v>
      </c>
      <c r="S21" s="147" t="str">
        <f>IF(T21=0,"",":")</f>
        <v>:</v>
      </c>
      <c r="T21" s="323">
        <v>37.99</v>
      </c>
      <c r="U21" s="37">
        <f>L21*60+N21</f>
        <v>149.88999999999999</v>
      </c>
      <c r="V21" s="37">
        <f>R21*60+T21</f>
        <v>157.99</v>
      </c>
      <c r="W21" s="67">
        <f>IF(J21&gt;0,(INT(POWER(13-J21,1.81)*46.0849)),0)</f>
        <v>706</v>
      </c>
      <c r="X21" s="67">
        <f>IF(K21&gt;0,(INT(POWER(42.5-K21,1.81)*4.99087)),0)</f>
        <v>367</v>
      </c>
      <c r="Y21" s="67">
        <f>IF(N21&lt;&gt;"",(INT(POWER(254-U21,1.88)*0.11193)),0)</f>
        <v>694</v>
      </c>
      <c r="Z21" s="67">
        <f>IF(O21&gt;0,(INT(POWER(O21-75,1.348)*1.84523)),0)</f>
        <v>449</v>
      </c>
      <c r="AA21" s="67">
        <f>IF(P21&gt;0,(INT(POWER(P21-210,1.41)*0.188807)),0)</f>
        <v>446</v>
      </c>
      <c r="AB21" s="67">
        <f>IF(Q21&gt;0,(INT(POWER(Q21-1.5,1.05)*56.0211)),0)</f>
        <v>556</v>
      </c>
      <c r="AC21" s="68">
        <f>IF(T21&lt;&gt;"",(INT(POWER(305.5-V21,1.85)*0.08713)),0)</f>
        <v>896</v>
      </c>
    </row>
    <row r="22" spans="2:29">
      <c r="B22" s="63"/>
      <c r="G22" s="52"/>
      <c r="H22" s="69">
        <f>H21</f>
        <v>7158</v>
      </c>
      <c r="J22" s="70">
        <v>9.07</v>
      </c>
      <c r="K22" s="320">
        <v>31.57</v>
      </c>
      <c r="L22" s="113">
        <v>2</v>
      </c>
      <c r="M22" s="147" t="str">
        <f>IF(N22=0,"",":")</f>
        <v>:</v>
      </c>
      <c r="N22" s="148">
        <v>39.49</v>
      </c>
      <c r="O22" s="324">
        <v>158</v>
      </c>
      <c r="P22" s="324">
        <v>429</v>
      </c>
      <c r="Q22" s="320">
        <v>8.8000000000000007</v>
      </c>
      <c r="R22" s="241"/>
      <c r="S22" s="242" t="str">
        <f>IF(T22=0,"",":")</f>
        <v/>
      </c>
      <c r="T22" s="243"/>
      <c r="U22" s="37">
        <f>L22*60+N22</f>
        <v>159.49</v>
      </c>
      <c r="W22" s="67">
        <f>IF(J22&gt;0,(INT(POWER(13-J22,1.81)*46.0849)),0)</f>
        <v>548</v>
      </c>
      <c r="X22" s="67">
        <f>IF(K22&gt;0,(INT(POWER(42.5-K22,1.81)*4.99087)),0)</f>
        <v>378</v>
      </c>
      <c r="Y22" s="67">
        <f>IF(N22&lt;&gt;"",(INT(POWER(254-U22,1.88)*0.11193)),0)</f>
        <v>579</v>
      </c>
      <c r="Z22" s="67">
        <f>IF(O22&gt;0,(INT(POWER(O22-75,1.348)*1.84523)),0)</f>
        <v>712</v>
      </c>
      <c r="AA22" s="67">
        <f>IF(P22&gt;0,(INT(POWER(P22-210,1.41)*0.188807)),0)</f>
        <v>376</v>
      </c>
      <c r="AB22" s="67">
        <f>IF(Q22&gt;0,(INT(POWER(Q22-1.5,1.05)*56.0211)),0)</f>
        <v>451</v>
      </c>
    </row>
    <row r="23" spans="2:29">
      <c r="B23" s="63"/>
      <c r="G23" s="52"/>
      <c r="H23" s="69">
        <f>H21</f>
        <v>7158</v>
      </c>
      <c r="J23" s="244"/>
      <c r="K23" s="329"/>
      <c r="L23" s="241"/>
      <c r="M23" s="245"/>
      <c r="N23" s="243"/>
      <c r="O23" s="330"/>
      <c r="P23" s="330"/>
      <c r="Q23" s="326"/>
      <c r="R23" s="241"/>
      <c r="S23" s="245"/>
      <c r="T23" s="243"/>
    </row>
    <row r="24" spans="2:29">
      <c r="B24" s="64"/>
      <c r="E24" s="26" t="s">
        <v>122</v>
      </c>
      <c r="G24" s="65">
        <f>IF(H24=0,"",H24)</f>
        <v>7090</v>
      </c>
      <c r="H24" s="32">
        <f>SUM(W24:AB25)+AC24</f>
        <v>7090</v>
      </c>
      <c r="J24" s="70">
        <v>8.32</v>
      </c>
      <c r="K24" s="320">
        <v>27.51</v>
      </c>
      <c r="L24" s="113">
        <v>2</v>
      </c>
      <c r="M24" s="147" t="str">
        <f>IF(N24=0,"",":")</f>
        <v>:</v>
      </c>
      <c r="N24" s="148">
        <v>29.38</v>
      </c>
      <c r="O24" s="324">
        <v>146</v>
      </c>
      <c r="P24" s="324">
        <v>404</v>
      </c>
      <c r="Q24" s="320">
        <v>9.5299999999999994</v>
      </c>
      <c r="R24" s="248">
        <v>2</v>
      </c>
      <c r="S24" s="147" t="str">
        <f>IF(T24=0,"",":")</f>
        <v>:</v>
      </c>
      <c r="T24" s="322">
        <v>44.74</v>
      </c>
      <c r="U24" s="37">
        <f>L24*60+N24</f>
        <v>149.38</v>
      </c>
      <c r="V24" s="37">
        <f>R24*60+T24</f>
        <v>164.74</v>
      </c>
      <c r="W24" s="67">
        <f>IF(J24&gt;0,(INT(POWER(13-J24,1.81)*46.0849)),0)</f>
        <v>752</v>
      </c>
      <c r="X24" s="67">
        <f>IF(K24&gt;0,(INT(POWER(42.5-K24,1.81)*4.99087)),0)</f>
        <v>670</v>
      </c>
      <c r="Y24" s="67">
        <f>IF(N24&lt;&gt;"",(INT(POWER(254-U24,1.88)*0.11193)),0)</f>
        <v>701</v>
      </c>
      <c r="Z24" s="67">
        <f>IF(O24&gt;0,(INT(POWER(O24-75,1.348)*1.84523)),0)</f>
        <v>577</v>
      </c>
      <c r="AA24" s="67">
        <f>IF(P24&gt;0,(INT(POWER(P24-210,1.41)*0.188807)),0)</f>
        <v>317</v>
      </c>
      <c r="AB24" s="67">
        <f>IF(Q24&gt;0,(INT(POWER(Q24-1.5,1.05)*56.0211)),0)</f>
        <v>499</v>
      </c>
      <c r="AC24" s="68">
        <f>IF(T24&lt;&gt;"",(INT(POWER(305.5-V24,1.85)*0.08713)),0)</f>
        <v>821</v>
      </c>
    </row>
    <row r="25" spans="2:29">
      <c r="B25" s="63"/>
      <c r="G25" s="52"/>
      <c r="H25" s="69">
        <f>H24</f>
        <v>7090</v>
      </c>
      <c r="J25" s="70">
        <v>8.7899999999999991</v>
      </c>
      <c r="K25" s="320">
        <v>31.4</v>
      </c>
      <c r="L25" s="113">
        <v>2</v>
      </c>
      <c r="M25" s="147" t="str">
        <f>IF(N25=0,"",":")</f>
        <v>:</v>
      </c>
      <c r="N25" s="148">
        <v>30.26</v>
      </c>
      <c r="O25" s="324">
        <v>130</v>
      </c>
      <c r="P25" s="324">
        <v>378</v>
      </c>
      <c r="Q25" s="320">
        <v>7.78</v>
      </c>
      <c r="R25" s="241"/>
      <c r="S25" s="242" t="str">
        <f>IF(T25=0,"",":")</f>
        <v/>
      </c>
      <c r="T25" s="243"/>
      <c r="U25" s="37">
        <f>L25*60+N25</f>
        <v>150.26</v>
      </c>
      <c r="W25" s="67">
        <f>IF(J25&gt;0,(INT(POWER(13-J25,1.81)*46.0849)),0)</f>
        <v>621</v>
      </c>
      <c r="X25" s="67">
        <f>IF(K25&gt;0,(INT(POWER(42.5-K25,1.81)*4.99087)),0)</f>
        <v>389</v>
      </c>
      <c r="Y25" s="67">
        <f>IF(N25&lt;&gt;"",(INT(POWER(254-U25,1.88)*0.11193)),0)</f>
        <v>690</v>
      </c>
      <c r="Z25" s="67">
        <f>IF(O25&gt;0,(INT(POWER(O25-75,1.348)*1.84523)),0)</f>
        <v>409</v>
      </c>
      <c r="AA25" s="67">
        <f>IF(P25&gt;0,(INT(POWER(P25-210,1.41)*0.188807)),0)</f>
        <v>259</v>
      </c>
      <c r="AB25" s="67">
        <f>IF(Q25&gt;0,(INT(POWER(Q25-1.5,1.05)*56.0211)),0)</f>
        <v>385</v>
      </c>
    </row>
    <row r="26" spans="2:29">
      <c r="B26" s="63"/>
      <c r="G26" s="52"/>
      <c r="H26" s="69">
        <f>H25</f>
        <v>7090</v>
      </c>
      <c r="J26" s="249"/>
      <c r="K26" s="321"/>
      <c r="L26" s="241"/>
      <c r="M26" s="245"/>
      <c r="N26" s="243"/>
      <c r="O26" s="325"/>
      <c r="P26" s="325"/>
      <c r="Q26" s="326"/>
      <c r="R26" s="241"/>
      <c r="S26" s="245"/>
      <c r="T26" s="243"/>
    </row>
    <row r="27" spans="2:29">
      <c r="B27" s="64"/>
      <c r="E27" s="26" t="s">
        <v>201</v>
      </c>
      <c r="G27" s="65">
        <f>IF(H27=0,"",H27)</f>
        <v>6546</v>
      </c>
      <c r="H27" s="32">
        <f>SUM(W27:AB28)+AC27</f>
        <v>6546</v>
      </c>
      <c r="J27" s="70">
        <v>8.93</v>
      </c>
      <c r="K27" s="320">
        <v>34.26</v>
      </c>
      <c r="L27" s="113">
        <v>2</v>
      </c>
      <c r="M27" s="147" t="str">
        <f>IF(N27=0,"",":")</f>
        <v>:</v>
      </c>
      <c r="N27" s="148">
        <v>33.700000000000003</v>
      </c>
      <c r="O27" s="324">
        <v>122</v>
      </c>
      <c r="P27" s="324">
        <v>396</v>
      </c>
      <c r="Q27" s="320">
        <v>9.67</v>
      </c>
      <c r="R27" s="250">
        <v>2</v>
      </c>
      <c r="S27" s="147" t="str">
        <f>IF(T27=0,"",":")</f>
        <v>:</v>
      </c>
      <c r="T27" s="323">
        <v>40.020000000000003</v>
      </c>
      <c r="U27" s="37">
        <f>L27*60+N27</f>
        <v>153.69999999999999</v>
      </c>
      <c r="V27" s="37">
        <f>R27*60+T27</f>
        <v>160.02000000000001</v>
      </c>
      <c r="W27" s="67">
        <f>IF(J27&gt;0,(INT(POWER(13-J27,1.81)*46.0849)),0)</f>
        <v>584</v>
      </c>
      <c r="X27" s="67">
        <f>IF(K27&gt;0,(INT(POWER(42.5-K27,1.81)*4.99087)),0)</f>
        <v>226</v>
      </c>
      <c r="Y27" s="67">
        <f>IF(N27&lt;&gt;"",(INT(POWER(254-U27,1.88)*0.11193)),0)</f>
        <v>647</v>
      </c>
      <c r="Z27" s="67">
        <f>IF(O27&gt;0,(INT(POWER(O27-75,1.348)*1.84523)),0)</f>
        <v>331</v>
      </c>
      <c r="AA27" s="67">
        <f>IF(P27&gt;0,(INT(POWER(P27-210,1.41)*0.188807)),0)</f>
        <v>299</v>
      </c>
      <c r="AB27" s="67">
        <f>IF(Q27&gt;0,(INT(POWER(Q27-1.5,1.05)*56.0211)),0)</f>
        <v>508</v>
      </c>
      <c r="AC27" s="68">
        <f>IF(T27&lt;&gt;"",(INT(POWER(305.5-V27,1.85)*0.08713)),0)</f>
        <v>873</v>
      </c>
    </row>
    <row r="28" spans="2:29">
      <c r="B28" s="63"/>
      <c r="G28" s="52"/>
      <c r="H28" s="69">
        <f>H27</f>
        <v>6546</v>
      </c>
      <c r="J28" s="70">
        <v>9.2799999999999994</v>
      </c>
      <c r="K28" s="320">
        <v>30.77</v>
      </c>
      <c r="L28" s="113">
        <v>2</v>
      </c>
      <c r="M28" s="147" t="str">
        <f>IF(N28=0,"",":")</f>
        <v>:</v>
      </c>
      <c r="N28" s="148">
        <v>27.3</v>
      </c>
      <c r="O28" s="324">
        <v>150</v>
      </c>
      <c r="P28" s="324">
        <v>396</v>
      </c>
      <c r="Q28" s="320">
        <v>9.6199999999999992</v>
      </c>
      <c r="R28" s="241"/>
      <c r="S28" s="242" t="str">
        <f>IF(T28=0,"",":")</f>
        <v/>
      </c>
      <c r="T28" s="243"/>
      <c r="U28" s="37">
        <f>L28*60+N28</f>
        <v>147.30000000000001</v>
      </c>
      <c r="W28" s="67">
        <f>IF(J28&gt;0,(INT(POWER(13-J28,1.81)*46.0849)),0)</f>
        <v>496</v>
      </c>
      <c r="X28" s="67">
        <f>IF(K28&gt;0,(INT(POWER(42.5-K28,1.81)*4.99087)),0)</f>
        <v>430</v>
      </c>
      <c r="Y28" s="67">
        <f>IF(N28&lt;&gt;"",(INT(POWER(254-U28,1.88)*0.11193)),0)</f>
        <v>727</v>
      </c>
      <c r="Z28" s="67">
        <f>IF(O28&gt;0,(INT(POWER(O28-75,1.348)*1.84523)),0)</f>
        <v>621</v>
      </c>
      <c r="AA28" s="67">
        <f>IF(P28&gt;0,(INT(POWER(P28-210,1.41)*0.188807)),0)</f>
        <v>299</v>
      </c>
      <c r="AB28" s="67">
        <f>IF(Q28&gt;0,(INT(POWER(Q28-1.5,1.05)*56.0211)),0)</f>
        <v>505</v>
      </c>
    </row>
    <row r="29" spans="2:29">
      <c r="B29" s="63"/>
      <c r="G29" s="52"/>
      <c r="H29" s="69">
        <f>H27</f>
        <v>6546</v>
      </c>
      <c r="J29" s="249"/>
      <c r="K29" s="321"/>
      <c r="L29" s="241"/>
      <c r="M29" s="245" t="str">
        <f>IF(N29=0,"",":")</f>
        <v/>
      </c>
      <c r="N29" s="243"/>
      <c r="O29" s="325"/>
      <c r="P29" s="325"/>
      <c r="Q29" s="326"/>
      <c r="R29" s="241"/>
      <c r="S29" s="245"/>
      <c r="T29" s="243"/>
    </row>
    <row r="30" spans="2:29">
      <c r="B30" s="64"/>
      <c r="E30" s="26" t="s">
        <v>211</v>
      </c>
      <c r="G30" s="65">
        <f>IF(H30=0,"",H30)</f>
        <v>5563</v>
      </c>
      <c r="H30" s="32">
        <f>SUM(W30:AB31)+AC30</f>
        <v>5563</v>
      </c>
      <c r="J30" s="70">
        <v>8.73</v>
      </c>
      <c r="K30" s="320">
        <v>34.32</v>
      </c>
      <c r="L30" s="113">
        <v>3</v>
      </c>
      <c r="M30" s="147" t="str">
        <f>IF(N30=0,"",":")</f>
        <v>:</v>
      </c>
      <c r="N30" s="148">
        <v>6.92</v>
      </c>
      <c r="O30" s="324">
        <v>134</v>
      </c>
      <c r="P30" s="324">
        <v>442</v>
      </c>
      <c r="Q30" s="320">
        <v>8.4700000000000006</v>
      </c>
      <c r="R30" s="250">
        <v>2</v>
      </c>
      <c r="S30" s="147" t="str">
        <f>IF(T30=0,"",":")</f>
        <v>:</v>
      </c>
      <c r="T30" s="323">
        <v>49.07</v>
      </c>
      <c r="U30" s="37">
        <f>L30*60+N30</f>
        <v>186.92</v>
      </c>
      <c r="V30" s="37">
        <f>R30*60+T30</f>
        <v>169.07</v>
      </c>
      <c r="W30" s="67">
        <f>IF(J30&gt;0,(INT(POWER(13-J30,1.81)*46.0849)),0)</f>
        <v>637</v>
      </c>
      <c r="X30" s="67">
        <f>IF(K30&gt;0,(INT(POWER(42.5-K30,1.81)*4.99087)),0)</f>
        <v>224</v>
      </c>
      <c r="Y30" s="67">
        <f>IF(N30&lt;&gt;"",(INT(POWER(254-U30,1.88)*0.11193)),0)</f>
        <v>304</v>
      </c>
      <c r="Z30" s="67">
        <f>IF(O30&gt;0,(INT(POWER(O30-75,1.348)*1.84523)),0)</f>
        <v>449</v>
      </c>
      <c r="AA30" s="67">
        <f>IF(P30&gt;0,(INT(POWER(P30-210,1.41)*0.188807)),0)</f>
        <v>408</v>
      </c>
      <c r="AB30" s="67">
        <f>IF(Q30&gt;0,(INT(POWER(Q30-1.5,1.05)*56.0211)),0)</f>
        <v>430</v>
      </c>
      <c r="AC30" s="68">
        <f>IF(T30&lt;&gt;"",(INT(POWER(305.5-V30,1.85)*0.08713)),0)</f>
        <v>775</v>
      </c>
    </row>
    <row r="31" spans="2:29">
      <c r="B31" s="63"/>
      <c r="G31" s="52"/>
      <c r="H31" s="69">
        <f>H30</f>
        <v>5563</v>
      </c>
      <c r="J31" s="70">
        <v>9.0500000000000007</v>
      </c>
      <c r="K31" s="320">
        <v>34.049999999999997</v>
      </c>
      <c r="L31" s="113">
        <v>3</v>
      </c>
      <c r="M31" s="147" t="str">
        <f>IF(N31=0,"",":")</f>
        <v>:</v>
      </c>
      <c r="N31" s="148">
        <v>7.75</v>
      </c>
      <c r="O31" s="324">
        <v>138</v>
      </c>
      <c r="P31" s="324">
        <v>420</v>
      </c>
      <c r="Q31" s="320">
        <v>8.06</v>
      </c>
      <c r="R31" s="241"/>
      <c r="S31" s="242" t="str">
        <f>IF(T31=0,"",":")</f>
        <v/>
      </c>
      <c r="T31" s="243"/>
      <c r="U31" s="37">
        <f>L31*60+N31</f>
        <v>187.75</v>
      </c>
      <c r="W31" s="67">
        <f>IF(J31&gt;0,(INT(POWER(13-J31,1.81)*46.0849)),0)</f>
        <v>553</v>
      </c>
      <c r="X31" s="67">
        <f>IF(K31&gt;0,(INT(POWER(42.5-K31,1.81)*4.99087)),0)</f>
        <v>237</v>
      </c>
      <c r="Y31" s="67">
        <f>IF(N31&lt;&gt;"",(INT(POWER(254-U31,1.88)*0.11193)),0)</f>
        <v>297</v>
      </c>
      <c r="Z31" s="67">
        <f>IF(O31&gt;0,(INT(POWER(O31-75,1.348)*1.84523)),0)</f>
        <v>491</v>
      </c>
      <c r="AA31" s="67">
        <f>IF(P31&gt;0,(INT(POWER(P31-210,1.41)*0.188807)),0)</f>
        <v>355</v>
      </c>
      <c r="AB31" s="67">
        <f>IF(Q31&gt;0,(INT(POWER(Q31-1.5,1.05)*56.0211)),0)</f>
        <v>403</v>
      </c>
    </row>
    <row r="32" spans="2:29">
      <c r="B32" s="63"/>
      <c r="G32" s="52"/>
      <c r="H32" s="69">
        <f>H30</f>
        <v>5563</v>
      </c>
      <c r="J32" s="244"/>
      <c r="K32" s="329"/>
      <c r="L32" s="241"/>
      <c r="M32" s="245"/>
      <c r="N32" s="243"/>
      <c r="O32" s="330"/>
      <c r="P32" s="330"/>
      <c r="Q32" s="326"/>
      <c r="R32" s="241"/>
      <c r="S32" s="245"/>
      <c r="T32" s="243"/>
    </row>
    <row r="33" spans="2:29">
      <c r="B33" s="64"/>
      <c r="E33" s="26" t="s">
        <v>222</v>
      </c>
      <c r="F33" s="31"/>
      <c r="G33" s="65">
        <f>IF(H33=0,"",H33)</f>
        <v>5212</v>
      </c>
      <c r="H33" s="32">
        <f>SUM(W33:AB34)+AC33</f>
        <v>5212</v>
      </c>
      <c r="J33" s="70">
        <v>9.74</v>
      </c>
      <c r="K33" s="70">
        <v>33.06</v>
      </c>
      <c r="L33" s="113">
        <v>2</v>
      </c>
      <c r="M33" s="147" t="str">
        <f>IF(N33=0,"",":")</f>
        <v>:</v>
      </c>
      <c r="N33" s="148">
        <v>39.21</v>
      </c>
      <c r="O33" s="113">
        <v>142</v>
      </c>
      <c r="P33" s="113">
        <v>390</v>
      </c>
      <c r="Q33" s="70">
        <v>8.3000000000000007</v>
      </c>
      <c r="R33" s="113">
        <v>2</v>
      </c>
      <c r="S33" s="147" t="str">
        <f>IF(T33=0,"",":")</f>
        <v>:</v>
      </c>
      <c r="T33" s="70">
        <v>50.48</v>
      </c>
      <c r="U33" s="37">
        <f>L33*60+N33</f>
        <v>159.21</v>
      </c>
      <c r="V33" s="37">
        <f>R33*60+T33</f>
        <v>170.48</v>
      </c>
      <c r="W33" s="67">
        <f>IF(J33&gt;0,(INT(POWER(13-J33,1.81)*46.0849)),0)</f>
        <v>391</v>
      </c>
      <c r="X33" s="67">
        <f>IF(K33&gt;0,(INT(POWER(42.5-K33,1.81)*4.99087)),0)</f>
        <v>290</v>
      </c>
      <c r="Y33" s="67">
        <f>IF(N33&lt;&gt;"",(INT(POWER(254-U33,1.88)*0.11193)),0)</f>
        <v>582</v>
      </c>
      <c r="Z33" s="67">
        <f>IF(O33&gt;0,(INT(POWER(O33-75,1.348)*1.84523)),0)</f>
        <v>534</v>
      </c>
      <c r="AA33" s="67">
        <f>IF(P33&gt;0,(INT(POWER(P33-210,1.41)*0.188807)),0)</f>
        <v>285</v>
      </c>
      <c r="AB33" s="67">
        <f>IF(Q33&gt;0,(INT(POWER(Q33-1.5,1.05)*56.0211)),0)</f>
        <v>419</v>
      </c>
      <c r="AC33" s="68">
        <f>IF(T33&lt;&gt;"",(INT(POWER(305.5-V33,1.85)*0.08713)),0)</f>
        <v>761</v>
      </c>
    </row>
    <row r="34" spans="2:29">
      <c r="B34" s="63"/>
      <c r="F34" s="31"/>
      <c r="G34" s="52"/>
      <c r="H34" s="69">
        <f>H33</f>
        <v>5212</v>
      </c>
      <c r="J34" s="70">
        <v>9.67</v>
      </c>
      <c r="K34" s="70"/>
      <c r="L34" s="113">
        <v>2</v>
      </c>
      <c r="M34" s="147" t="str">
        <f>IF(N34=0,"",":")</f>
        <v>:</v>
      </c>
      <c r="N34" s="148">
        <v>51.4</v>
      </c>
      <c r="O34" s="113">
        <v>130</v>
      </c>
      <c r="P34" s="113">
        <v>389</v>
      </c>
      <c r="Q34" s="70">
        <v>8.06</v>
      </c>
      <c r="R34" s="241"/>
      <c r="S34" s="366" t="str">
        <f>IF(T34=0,"",":")</f>
        <v/>
      </c>
      <c r="T34" s="243"/>
      <c r="U34" s="37">
        <f>L34*60+N34</f>
        <v>171.4</v>
      </c>
      <c r="W34" s="67">
        <f>IF(J34&gt;0,(INT(POWER(13-J34,1.81)*46.0849)),0)</f>
        <v>406</v>
      </c>
      <c r="X34" s="67">
        <f>IF(K34&gt;0,(INT(POWER(42.5-K34,1.81)*4.99087)),0)</f>
        <v>0</v>
      </c>
      <c r="Y34" s="67">
        <f>IF(N34&lt;&gt;"",(INT(POWER(254-U34,1.88)*0.11193)),0)</f>
        <v>449</v>
      </c>
      <c r="Z34" s="67">
        <f>IF(O34&gt;0,(INT(POWER(O34-75,1.348)*1.84523)),0)</f>
        <v>409</v>
      </c>
      <c r="AA34" s="67">
        <f>IF(P34&gt;0,(INT(POWER(P34-210,1.41)*0.188807)),0)</f>
        <v>283</v>
      </c>
      <c r="AB34" s="67">
        <f>IF(Q34&gt;0,(INT(POWER(Q34-1.5,1.05)*56.0211)),0)</f>
        <v>403</v>
      </c>
    </row>
    <row r="35" spans="2:29">
      <c r="B35" s="63"/>
      <c r="F35" s="31"/>
      <c r="G35" s="52"/>
      <c r="H35" s="69">
        <f>H34</f>
        <v>5212</v>
      </c>
      <c r="M35" s="42"/>
      <c r="S35" s="42"/>
      <c r="W35" s="71"/>
      <c r="X35" s="71"/>
      <c r="Y35" s="71"/>
      <c r="Z35" s="71"/>
      <c r="AA35" s="71"/>
      <c r="AB35" s="71"/>
    </row>
    <row r="36" spans="2:29">
      <c r="B36" s="64"/>
      <c r="E36" s="220" t="s">
        <v>194</v>
      </c>
      <c r="G36" s="65">
        <f>IF(H36=0,"",H36)</f>
        <v>5016</v>
      </c>
      <c r="H36" s="32">
        <f>SUM(W36:AB37)+AC36</f>
        <v>5016</v>
      </c>
      <c r="J36" s="70">
        <v>9.3000000000000007</v>
      </c>
      <c r="K36" s="320">
        <v>33.869999999999997</v>
      </c>
      <c r="L36" s="113">
        <v>2</v>
      </c>
      <c r="M36" s="147" t="str">
        <f>IF(N36=0,"",":")</f>
        <v>:</v>
      </c>
      <c r="N36" s="148">
        <v>45.86</v>
      </c>
      <c r="O36" s="324">
        <v>126</v>
      </c>
      <c r="P36" s="324">
        <v>358</v>
      </c>
      <c r="Q36" s="320">
        <v>7.2</v>
      </c>
      <c r="R36" s="250">
        <v>3</v>
      </c>
      <c r="S36" s="147" t="str">
        <f>IF(T36=0,"",":")</f>
        <v>:</v>
      </c>
      <c r="T36" s="323">
        <v>1.1599999999999999</v>
      </c>
      <c r="U36" s="37">
        <f>L36*60+N36</f>
        <v>165.86</v>
      </c>
      <c r="V36" s="37">
        <f>R36*60+T36</f>
        <v>181.16</v>
      </c>
      <c r="W36" s="67">
        <f>IF(J36&gt;0,(INT(POWER(13-J36,1.81)*46.0849)),0)</f>
        <v>492</v>
      </c>
      <c r="X36" s="67">
        <f>IF(K36&gt;0,(INT(POWER(42.5-K36,1.81)*4.99087)),0)</f>
        <v>246</v>
      </c>
      <c r="Y36" s="67">
        <f>IF(N36&lt;&gt;"",(INT(POWER(254-U36,1.88)*0.11193)),0)</f>
        <v>508</v>
      </c>
      <c r="Z36" s="67">
        <f>IF(O36&gt;0,(INT(POWER(O36-75,1.348)*1.84523)),0)</f>
        <v>369</v>
      </c>
      <c r="AA36" s="67">
        <f>IF(P36&gt;0,(INT(POWER(P36-210,1.41)*0.188807)),0)</f>
        <v>216</v>
      </c>
      <c r="AB36" s="67">
        <f>IF(Q36&gt;0,(INT(POWER(Q36-1.5,1.05)*56.0211)),0)</f>
        <v>348</v>
      </c>
      <c r="AC36" s="68">
        <f>IF(T36&lt;&gt;"",(INT(POWER(305.5-V36,1.85)*0.08713)),0)</f>
        <v>653</v>
      </c>
    </row>
    <row r="37" spans="2:29">
      <c r="B37" s="63"/>
      <c r="G37" s="52"/>
      <c r="H37" s="69">
        <f>H36</f>
        <v>5016</v>
      </c>
      <c r="J37" s="70">
        <v>9.51</v>
      </c>
      <c r="K37" s="320">
        <v>32.65</v>
      </c>
      <c r="L37" s="113">
        <v>2</v>
      </c>
      <c r="M37" s="147" t="str">
        <f>IF(N37=0,"",":")</f>
        <v>:</v>
      </c>
      <c r="N37" s="148">
        <v>46.13</v>
      </c>
      <c r="O37" s="324">
        <v>126</v>
      </c>
      <c r="P37" s="324">
        <v>358</v>
      </c>
      <c r="Q37" s="320">
        <v>7.06</v>
      </c>
      <c r="R37" s="241"/>
      <c r="S37" s="147" t="str">
        <f>IF(T37=0,"",":")</f>
        <v/>
      </c>
      <c r="T37" s="243"/>
      <c r="U37" s="37">
        <f>L37*60+N37</f>
        <v>166.13</v>
      </c>
      <c r="W37" s="67">
        <f>IF(J37&gt;0,(INT(POWER(13-J37,1.81)*46.0849)),0)</f>
        <v>442</v>
      </c>
      <c r="X37" s="67">
        <f>IF(K37&gt;0,(INT(POWER(42.5-K37,1.81)*4.99087)),0)</f>
        <v>313</v>
      </c>
      <c r="Y37" s="67">
        <f>IF(N37&lt;&gt;"",(INT(POWER(254-U37,1.88)*0.11193)),0)</f>
        <v>505</v>
      </c>
      <c r="Z37" s="67">
        <f>IF(O37&gt;0,(INT(POWER(O37-75,1.348)*1.84523)),0)</f>
        <v>369</v>
      </c>
      <c r="AA37" s="67">
        <f>IF(P37&gt;0,(INT(POWER(P37-210,1.41)*0.188807)),0)</f>
        <v>216</v>
      </c>
      <c r="AB37" s="67">
        <f>IF(Q37&gt;0,(INT(POWER(Q37-1.5,1.05)*56.0211)),0)</f>
        <v>339</v>
      </c>
    </row>
    <row r="38" spans="2:29">
      <c r="B38" s="63"/>
      <c r="G38" s="52"/>
      <c r="H38" s="69">
        <f>H36</f>
        <v>5016</v>
      </c>
      <c r="J38" s="249"/>
      <c r="K38" s="321"/>
      <c r="L38" s="241"/>
      <c r="M38" s="245" t="str">
        <f>IF(N38=0,"",":")</f>
        <v/>
      </c>
      <c r="N38" s="243"/>
      <c r="O38" s="325"/>
      <c r="P38" s="325"/>
      <c r="Q38" s="326"/>
      <c r="R38" s="241"/>
      <c r="S38" s="242"/>
      <c r="T38" s="243"/>
    </row>
    <row r="39" spans="2:29">
      <c r="B39" s="64"/>
      <c r="F39" s="31"/>
      <c r="G39" s="65" t="str">
        <f>IF(H39=0,"",H39)</f>
        <v/>
      </c>
      <c r="H39" s="32">
        <f>SUM(W39:AB40)+AC39</f>
        <v>0</v>
      </c>
      <c r="M39" s="66" t="str">
        <f>IF(N39=0,"",":")</f>
        <v/>
      </c>
      <c r="O39" s="30"/>
      <c r="P39" s="30"/>
      <c r="S39" s="66" t="str">
        <f>IF(T39=0,"",":")</f>
        <v/>
      </c>
      <c r="U39" s="37">
        <f>L39*60+N39</f>
        <v>0</v>
      </c>
      <c r="V39" s="37">
        <f>R39*60+T39</f>
        <v>0</v>
      </c>
      <c r="W39" s="67">
        <f>IF(J39&gt;0,(INT(POWER(13-J39,1.81)*46.0849)),0)</f>
        <v>0</v>
      </c>
      <c r="X39" s="67">
        <f>IF(K39&gt;0,(INT(POWER(42.5-K39,1.81)*4.99087)),0)</f>
        <v>0</v>
      </c>
      <c r="Y39" s="67">
        <f>IF(N39&lt;&gt;"",(INT(POWER(254-U39,1.88)*0.11193)),0)</f>
        <v>0</v>
      </c>
      <c r="Z39" s="67">
        <f>IF(O39&gt;0,(INT(POWER(O39-75,1.348)*1.84523)),0)</f>
        <v>0</v>
      </c>
      <c r="AA39" s="67">
        <f>IF(P39&gt;0,(INT(POWER(P39-210,1.41)*0.188807)),0)</f>
        <v>0</v>
      </c>
      <c r="AB39" s="67">
        <f>IF(Q39&gt;0,(INT(POWER(Q39-1.5,1.05)*56.0211)),0)</f>
        <v>0</v>
      </c>
      <c r="AC39" s="68">
        <f>IF(T39&lt;&gt;"",(INT(POWER(305.5-V39,1.85)*0.08713)),0)</f>
        <v>0</v>
      </c>
    </row>
    <row r="40" spans="2:29">
      <c r="B40" s="63"/>
      <c r="G40" s="52"/>
      <c r="H40" s="69">
        <f>H39</f>
        <v>0</v>
      </c>
      <c r="M40" s="66" t="str">
        <f>IF(N40=0,"",":")</f>
        <v/>
      </c>
      <c r="O40" s="30"/>
      <c r="P40" s="30"/>
      <c r="S40" s="66" t="str">
        <f>IF(T40=0,"",":")</f>
        <v/>
      </c>
      <c r="U40" s="37">
        <f>L40*60+N40</f>
        <v>0</v>
      </c>
      <c r="W40" s="67">
        <f>IF(J40&gt;0,(INT(POWER(13-J40,1.81)*46.0849)),0)</f>
        <v>0</v>
      </c>
      <c r="X40" s="67">
        <f>IF(K40&gt;0,(INT(POWER(42.5-K40,1.81)*4.99087)),0)</f>
        <v>0</v>
      </c>
      <c r="Y40" s="67">
        <f>IF(N40&lt;&gt;"",(INT(POWER(254-U40,1.88)*0.11193)),0)</f>
        <v>0</v>
      </c>
      <c r="Z40" s="67">
        <f>IF(O40&gt;0,(INT(POWER(O40-75,1.348)*1.84523)),0)</f>
        <v>0</v>
      </c>
      <c r="AA40" s="67">
        <f>IF(P40&gt;0,(INT(POWER(P40-210,1.41)*0.188807)),0)</f>
        <v>0</v>
      </c>
      <c r="AB40" s="67">
        <f>IF(Q40&gt;0,(INT(POWER(Q40-1.5,1.05)*56.0211)),0)</f>
        <v>0</v>
      </c>
    </row>
    <row r="41" spans="2:29">
      <c r="B41" s="63"/>
      <c r="G41" s="52"/>
      <c r="H41" s="69">
        <f>H39</f>
        <v>0</v>
      </c>
      <c r="M41" s="42"/>
      <c r="S41" s="42"/>
    </row>
    <row r="42" spans="2:29">
      <c r="B42" s="63"/>
      <c r="G42" s="52"/>
      <c r="H42" s="69">
        <f>H40</f>
        <v>0</v>
      </c>
      <c r="M42" s="42"/>
      <c r="S42" s="42"/>
      <c r="U42" s="37">
        <f>L43*60+N43</f>
        <v>0</v>
      </c>
      <c r="V42" s="37">
        <f>R43*60+T43</f>
        <v>0</v>
      </c>
      <c r="W42" s="67">
        <f>IF(J43&gt;0,(INT(POWER(13-J43,1.81)*46.0849)),0)</f>
        <v>0</v>
      </c>
      <c r="X42" s="67">
        <f>IF(K43&gt;0,(INT(POWER(42.5-K43,1.81)*4.99087)),0)</f>
        <v>0</v>
      </c>
      <c r="Y42" s="67">
        <f>IF(N43&lt;&gt;"",(INT(POWER(254-U42,1.88)*0.11193)),0)</f>
        <v>0</v>
      </c>
      <c r="Z42" s="67">
        <f>IF(O43&gt;0,(INT(POWER(O43-75,1.348)*1.84523)),0)</f>
        <v>0</v>
      </c>
      <c r="AA42" s="67">
        <f>IF(P43&gt;0,(INT(POWER(P43-210,1.41)*0.188807)),0)</f>
        <v>0</v>
      </c>
      <c r="AB42" s="67">
        <f>IF(Q43&gt;0,(INT(POWER(Q43-1.5,1.05)*56.0211)),0)</f>
        <v>0</v>
      </c>
      <c r="AC42" s="68">
        <f>IF(T43&lt;&gt;"",(INT(POWER(305.5-V42,1.85)*0.08713)),0)</f>
        <v>0</v>
      </c>
    </row>
    <row r="43" spans="2:29">
      <c r="B43" s="64" t="str">
        <f>IF(H43=0,"","12.")</f>
        <v/>
      </c>
      <c r="G43" s="65" t="str">
        <f>IF(H43=0,"",H43)</f>
        <v/>
      </c>
      <c r="H43" s="32">
        <f>SUM(W42:AB43)+AC42</f>
        <v>0</v>
      </c>
      <c r="M43" s="66" t="str">
        <f>IF(N43=0,"",":")</f>
        <v/>
      </c>
      <c r="S43" s="66" t="str">
        <f>IF(T43=0,"",":")</f>
        <v/>
      </c>
      <c r="U43" s="37">
        <f>L44*60+N44</f>
        <v>0</v>
      </c>
      <c r="W43" s="67">
        <f>IF(J44&gt;0,(INT(POWER(13-J44,1.81)*46.0849)),0)</f>
        <v>0</v>
      </c>
      <c r="X43" s="67">
        <f>IF(K44&gt;0,(INT(POWER(42.5-K44,1.81)*4.99087)),0)</f>
        <v>0</v>
      </c>
      <c r="Y43" s="67">
        <f>IF(N44&lt;&gt;"",(INT(POWER(254-U43,1.88)*0.11193)),0)</f>
        <v>0</v>
      </c>
      <c r="Z43" s="67">
        <f>IF(O44&gt;0,(INT(POWER(O44-75,1.348)*1.84523)),0)</f>
        <v>0</v>
      </c>
      <c r="AA43" s="67">
        <f>IF(P44&gt;0,(INT(POWER(P44-210,1.41)*0.188807)),0)</f>
        <v>0</v>
      </c>
      <c r="AB43" s="67">
        <f>IF(Q44&gt;0,(INT(POWER(Q44-1.5,1.05)*56.0211)),0)</f>
        <v>0</v>
      </c>
    </row>
    <row r="44" spans="2:29">
      <c r="B44" s="63"/>
      <c r="G44" s="52"/>
      <c r="H44" s="69">
        <f>H43</f>
        <v>0</v>
      </c>
      <c r="M44" s="66" t="str">
        <f>IF(N44=0,"",":")</f>
        <v/>
      </c>
      <c r="S44" s="66" t="str">
        <f>IF(T44=0,"",":")</f>
        <v/>
      </c>
    </row>
    <row r="45" spans="2:29">
      <c r="B45" s="63"/>
      <c r="G45" s="52"/>
      <c r="H45" s="69">
        <f>H43</f>
        <v>0</v>
      </c>
      <c r="M45" s="42"/>
      <c r="S45" s="42"/>
      <c r="U45" s="37">
        <f>L46*60+N46</f>
        <v>0</v>
      </c>
      <c r="V45" s="37">
        <f>R46*60+T46</f>
        <v>0</v>
      </c>
      <c r="W45" s="67">
        <f>IF(J46&gt;0,(INT(POWER(13-J46,1.81)*46.0849)),0)</f>
        <v>0</v>
      </c>
      <c r="X45" s="67">
        <f>IF(K46&gt;0,(INT(POWER(42.5-K46,1.81)*4.99087)),0)</f>
        <v>0</v>
      </c>
      <c r="Y45" s="67">
        <f>IF(N46&lt;&gt;"",(INT(POWER(254-U45,1.88)*0.11193)),0)</f>
        <v>0</v>
      </c>
      <c r="Z45" s="67">
        <f>IF(O46&gt;0,(INT(POWER(O46-75,1.348)*1.84523)),0)</f>
        <v>0</v>
      </c>
      <c r="AA45" s="67">
        <f>IF(P46&gt;0,(INT(POWER(P46-210,1.41)*0.188807)),0)</f>
        <v>0</v>
      </c>
      <c r="AB45" s="67">
        <f>IF(Q46&gt;0,(INT(POWER(Q46-1.5,1.05)*56.0211)),0)</f>
        <v>0</v>
      </c>
      <c r="AC45" s="68">
        <f>IF(T46&lt;&gt;"",(INT(POWER(305.5-V45,1.85)*0.08713)),0)</f>
        <v>0</v>
      </c>
    </row>
    <row r="46" spans="2:29">
      <c r="B46" s="64" t="str">
        <f>IF(H46=0,"","13.")</f>
        <v/>
      </c>
      <c r="E46" s="72"/>
      <c r="G46" s="65" t="str">
        <f>IF(H46=0,"",H46)</f>
        <v/>
      </c>
      <c r="H46" s="32">
        <f>SUM(W45:AB46)+AC45</f>
        <v>0</v>
      </c>
      <c r="M46" s="66" t="str">
        <f>IF(N46=0,"",":")</f>
        <v/>
      </c>
      <c r="S46" s="66" t="str">
        <f>IF(T46=0,"",":")</f>
        <v/>
      </c>
      <c r="U46" s="37">
        <f>L47*60+N47</f>
        <v>0</v>
      </c>
      <c r="W46" s="67">
        <f>IF(J47&gt;0,(INT(POWER(13-J47,1.81)*46.0849)),0)</f>
        <v>0</v>
      </c>
      <c r="X46" s="67">
        <f>IF(K47&gt;0,(INT(POWER(42.5-K47,1.81)*4.99087)),0)</f>
        <v>0</v>
      </c>
      <c r="Y46" s="67">
        <f>IF(N47&lt;&gt;"",(INT(POWER(254-U46,1.88)*0.11193)),0)</f>
        <v>0</v>
      </c>
      <c r="Z46" s="67">
        <f>IF(O47&gt;0,(INT(POWER(O47-75,1.348)*1.84523)),0)</f>
        <v>0</v>
      </c>
      <c r="AA46" s="67">
        <f>IF(P47&gt;0,(INT(POWER(P47-210,1.41)*0.188807)),0)</f>
        <v>0</v>
      </c>
      <c r="AB46" s="67">
        <f>IF(Q47&gt;0,(INT(POWER(Q47-1.5,1.05)*56.0211)),0)</f>
        <v>0</v>
      </c>
    </row>
    <row r="47" spans="2:29">
      <c r="B47" s="63"/>
      <c r="G47" s="52"/>
      <c r="H47" s="69">
        <f>H46</f>
        <v>0</v>
      </c>
      <c r="M47" s="66" t="str">
        <f>IF(N47=0,"",":")</f>
        <v/>
      </c>
      <c r="S47" s="66" t="str">
        <f>IF(T47=0,"",":")</f>
        <v/>
      </c>
    </row>
    <row r="48" spans="2:29">
      <c r="B48" s="63"/>
      <c r="G48" s="52"/>
      <c r="H48" s="69">
        <f>H46</f>
        <v>0</v>
      </c>
      <c r="M48" s="42"/>
      <c r="S48" s="42"/>
      <c r="U48" s="37">
        <f>L49*60+N49</f>
        <v>0</v>
      </c>
      <c r="V48" s="37">
        <f>R49*60+T49</f>
        <v>0</v>
      </c>
      <c r="W48" s="67">
        <f>IF(J49&gt;0,(INT(POWER(13-J49,1.81)*46.0849)),0)</f>
        <v>0</v>
      </c>
      <c r="X48" s="67">
        <f>IF(K49&gt;0,(INT(POWER(42.5-K49,1.81)*4.99087)),0)</f>
        <v>0</v>
      </c>
      <c r="Y48" s="67">
        <f>IF(N49&lt;&gt;"",(INT(POWER(254-U48,1.88)*0.11193)),0)</f>
        <v>0</v>
      </c>
      <c r="Z48" s="67">
        <f>IF(O49&gt;0,(INT(POWER(O49-75,1.348)*1.84523)),0)</f>
        <v>0</v>
      </c>
      <c r="AA48" s="67">
        <f>IF(P49&gt;0,(INT(POWER(P49-210,1.41)*0.188807)),0)</f>
        <v>0</v>
      </c>
      <c r="AB48" s="67">
        <f>IF(Q49&gt;0,(INT(POWER(Q49-1.5,1.05)*56.0211)),0)</f>
        <v>0</v>
      </c>
      <c r="AC48" s="68">
        <f>IF(T49&lt;&gt;"",(INT(POWER(305.5-V48,1.85)*0.08713)),0)</f>
        <v>0</v>
      </c>
    </row>
    <row r="49" spans="2:29">
      <c r="B49" s="64" t="str">
        <f>IF(H49=0,"","14.")</f>
        <v/>
      </c>
      <c r="G49" s="65" t="str">
        <f>IF(H49=0,"",H49)</f>
        <v/>
      </c>
      <c r="H49" s="32">
        <f>SUM(W48:AB49)+AC48</f>
        <v>0</v>
      </c>
      <c r="M49" s="66" t="str">
        <f>IF(N49=0,"",":")</f>
        <v/>
      </c>
      <c r="S49" s="66" t="str">
        <f>IF(T49=0,"",":")</f>
        <v/>
      </c>
      <c r="U49" s="37">
        <f>L50*60+N50</f>
        <v>0</v>
      </c>
      <c r="W49" s="67">
        <f>IF(J50&gt;0,(INT(POWER(13-J50,1.81)*46.0849)),0)</f>
        <v>0</v>
      </c>
      <c r="X49" s="67">
        <f>IF(K50&gt;0,(INT(POWER(42.5-K50,1.81)*4.99087)),0)</f>
        <v>0</v>
      </c>
      <c r="Y49" s="67">
        <f>IF(N50&lt;&gt;"",(INT(POWER(254-U49,1.88)*0.11193)),0)</f>
        <v>0</v>
      </c>
      <c r="Z49" s="67">
        <f>IF(O50&gt;0,(INT(POWER(O50-75,1.348)*1.84523)),0)</f>
        <v>0</v>
      </c>
      <c r="AA49" s="67">
        <f>IF(P50&gt;0,(INT(POWER(P50-210,1.41)*0.188807)),0)</f>
        <v>0</v>
      </c>
      <c r="AB49" s="67">
        <f>IF(Q50&gt;0,(INT(POWER(Q50-1.5,1.05)*56.0211)),0)</f>
        <v>0</v>
      </c>
    </row>
    <row r="50" spans="2:29">
      <c r="B50" s="63"/>
      <c r="G50" s="52"/>
      <c r="H50" s="69">
        <f>H49</f>
        <v>0</v>
      </c>
      <c r="M50" s="66" t="str">
        <f>IF(N50=0,"",":")</f>
        <v/>
      </c>
      <c r="S50" s="66" t="str">
        <f>IF(T50=0,"",":")</f>
        <v/>
      </c>
    </row>
    <row r="51" spans="2:29">
      <c r="B51" s="63"/>
      <c r="G51" s="52"/>
      <c r="H51" s="69">
        <f>H49</f>
        <v>0</v>
      </c>
      <c r="M51" s="42"/>
      <c r="S51" s="42"/>
      <c r="U51" s="37">
        <f>L52*60+N52</f>
        <v>0</v>
      </c>
      <c r="V51" s="37">
        <f>R52*60+T52</f>
        <v>0</v>
      </c>
      <c r="W51" s="67">
        <f>IF(J52&gt;0,(INT(POWER(13-J52,1.81)*46.0849)),0)</f>
        <v>0</v>
      </c>
      <c r="X51" s="67">
        <f>IF(K52&gt;0,(INT(POWER(42.5-K52,1.81)*4.99087)),0)</f>
        <v>0</v>
      </c>
      <c r="Y51" s="67">
        <f>IF(N52&lt;&gt;"",(INT(POWER(254-U51,1.88)*0.11193)),0)</f>
        <v>0</v>
      </c>
      <c r="Z51" s="67">
        <f>IF(O52&gt;0,(INT(POWER(O52-75,1.348)*1.84523)),0)</f>
        <v>0</v>
      </c>
      <c r="AA51" s="67">
        <f>IF(P52&gt;0,(INT(POWER(P52-210,1.41)*0.188807)),0)</f>
        <v>0</v>
      </c>
      <c r="AB51" s="67">
        <f>IF(Q52&gt;0,(INT(POWER(Q52-1.5,1.05)*56.0211)),0)</f>
        <v>0</v>
      </c>
      <c r="AC51" s="68">
        <f>IF(T52&lt;&gt;"",(INT(POWER(305.5-V51,1.85)*0.08713)),0)</f>
        <v>0</v>
      </c>
    </row>
    <row r="52" spans="2:29">
      <c r="B52" s="64" t="str">
        <f>IF(H52=0,"","15.")</f>
        <v/>
      </c>
      <c r="G52" s="65" t="str">
        <f>IF(H52=0,"",H52)</f>
        <v/>
      </c>
      <c r="H52" s="32">
        <f>SUM(W51:AB52)+AC51</f>
        <v>0</v>
      </c>
      <c r="M52" s="66" t="str">
        <f>IF(N52=0,"",":")</f>
        <v/>
      </c>
      <c r="S52" s="66" t="str">
        <f>IF(T52=0,"",":")</f>
        <v/>
      </c>
      <c r="U52" s="37">
        <f>L53*60+N53</f>
        <v>0</v>
      </c>
      <c r="W52" s="67">
        <f>IF(J53&gt;0,(INT(POWER(13-J53,1.81)*46.0849)),0)</f>
        <v>0</v>
      </c>
      <c r="X52" s="67">
        <f>IF(K53&gt;0,(INT(POWER(42.5-K53,1.81)*4.99087)),0)</f>
        <v>0</v>
      </c>
      <c r="Y52" s="67">
        <f>IF(N53&lt;&gt;"",(INT(POWER(254-U52,1.88)*0.11193)),0)</f>
        <v>0</v>
      </c>
      <c r="Z52" s="67">
        <f>IF(O53&gt;0,(INT(POWER(O53-75,1.348)*1.84523)),0)</f>
        <v>0</v>
      </c>
      <c r="AA52" s="67">
        <f>IF(P53&gt;0,(INT(POWER(P53-210,1.41)*0.188807)),0)</f>
        <v>0</v>
      </c>
      <c r="AB52" s="67">
        <f>IF(Q53&gt;0,(INT(POWER(Q53-1.5,1.05)*56.0211)),0)</f>
        <v>0</v>
      </c>
    </row>
    <row r="53" spans="2:29">
      <c r="B53" s="63"/>
      <c r="G53" s="52"/>
      <c r="H53" s="69">
        <f>H52</f>
        <v>0</v>
      </c>
      <c r="M53" s="66" t="str">
        <f>IF(N53=0,"",":")</f>
        <v/>
      </c>
      <c r="S53" s="66" t="str">
        <f>IF(T53=0,"",":")</f>
        <v/>
      </c>
    </row>
    <row r="54" spans="2:29">
      <c r="B54" s="63"/>
      <c r="G54" s="52"/>
      <c r="H54" s="69">
        <f>H52</f>
        <v>0</v>
      </c>
      <c r="M54" s="42"/>
      <c r="S54" s="42"/>
      <c r="U54" s="37">
        <f>L55*60+N55</f>
        <v>0</v>
      </c>
      <c r="V54" s="37">
        <f>R55*60+T55</f>
        <v>0</v>
      </c>
      <c r="W54" s="67">
        <f>IF(J55&gt;0,(INT(POWER(13-J55,1.81)*46.0849)),0)</f>
        <v>0</v>
      </c>
      <c r="X54" s="67">
        <f>IF(K55&gt;0,(INT(POWER(42.5-K55,1.81)*4.99087)),0)</f>
        <v>0</v>
      </c>
      <c r="Y54" s="67">
        <f>IF(N55&lt;&gt;"",(INT(POWER(254-U54,1.88)*0.11193)),0)</f>
        <v>0</v>
      </c>
      <c r="Z54" s="67">
        <f>IF(O55&gt;0,(INT(POWER(O55-75,1.348)*1.84523)),0)</f>
        <v>0</v>
      </c>
      <c r="AA54" s="67">
        <f>IF(P55&gt;0,(INT(POWER(P55-210,1.41)*0.188807)),0)</f>
        <v>0</v>
      </c>
      <c r="AB54" s="67">
        <f>IF(Q55&gt;0,(INT(POWER(Q55-1.5,1.05)*56.0211)),0)</f>
        <v>0</v>
      </c>
      <c r="AC54" s="68">
        <f>IF(T55&lt;&gt;"",(INT(POWER(305.5-V54,1.85)*0.08713)),0)</f>
        <v>0</v>
      </c>
    </row>
    <row r="55" spans="2:29">
      <c r="B55" s="64" t="str">
        <f>IF(H55=0,"","16.")</f>
        <v/>
      </c>
      <c r="G55" s="65" t="str">
        <f>IF(H55=0,"",H55)</f>
        <v/>
      </c>
      <c r="H55" s="32">
        <f>SUM(W54:AB55)+AC54</f>
        <v>0</v>
      </c>
      <c r="M55" s="66" t="str">
        <f>IF(N55=0,"",":")</f>
        <v/>
      </c>
      <c r="S55" s="66" t="str">
        <f>IF(T55=0,"",":")</f>
        <v/>
      </c>
      <c r="U55" s="37">
        <f>L56*60+N56</f>
        <v>0</v>
      </c>
      <c r="W55" s="67">
        <f>IF(J56&gt;0,(INT(POWER(13-J56,1.81)*46.0849)),0)</f>
        <v>0</v>
      </c>
      <c r="X55" s="67">
        <f>IF(K56&gt;0,(INT(POWER(42.5-K56,1.81)*4.99087)),0)</f>
        <v>0</v>
      </c>
      <c r="Y55" s="67">
        <f>IF(N56&lt;&gt;"",(INT(POWER(254-U55,1.88)*0.11193)),0)</f>
        <v>0</v>
      </c>
      <c r="Z55" s="67">
        <f>IF(O56&gt;0,(INT(POWER(O56-75,1.348)*1.84523)),0)</f>
        <v>0</v>
      </c>
      <c r="AA55" s="67">
        <f>IF(P56&gt;0,(INT(POWER(P56-210,1.41)*0.188807)),0)</f>
        <v>0</v>
      </c>
      <c r="AB55" s="67">
        <f>IF(Q56&gt;0,(INT(POWER(Q56-1.5,1.05)*56.0211)),0)</f>
        <v>0</v>
      </c>
    </row>
    <row r="56" spans="2:29">
      <c r="B56" s="63"/>
      <c r="G56" s="52"/>
      <c r="H56" s="69">
        <f>H55</f>
        <v>0</v>
      </c>
      <c r="M56" s="66" t="str">
        <f>IF(N56=0,"",":")</f>
        <v/>
      </c>
      <c r="S56" s="66" t="str">
        <f>IF(T56=0,"",":")</f>
        <v/>
      </c>
    </row>
    <row r="57" spans="2:29">
      <c r="B57" s="63"/>
      <c r="G57" s="52"/>
      <c r="H57" s="69">
        <f>H55</f>
        <v>0</v>
      </c>
      <c r="M57" s="42"/>
      <c r="S57" s="42"/>
    </row>
    <row r="58" spans="2:29">
      <c r="M58" s="73"/>
    </row>
    <row r="59" spans="2:29">
      <c r="M59" s="73"/>
    </row>
    <row r="60" spans="2:29">
      <c r="M60" s="73"/>
    </row>
    <row r="61" spans="2:29">
      <c r="M61" s="73"/>
    </row>
    <row r="62" spans="2:29">
      <c r="M62" s="73"/>
    </row>
    <row r="63" spans="2:29">
      <c r="M63" s="73"/>
    </row>
  </sheetData>
  <mergeCells count="5">
    <mergeCell ref="J4:K4"/>
    <mergeCell ref="L6:N6"/>
    <mergeCell ref="R6:T6"/>
    <mergeCell ref="L7:N7"/>
    <mergeCell ref="R7:T7"/>
  </mergeCells>
  <phoneticPr fontId="19" type="noConversion"/>
  <dataValidations count="6">
    <dataValidation type="whole" operator="lessThanOrEqual" allowBlank="1" showInputMessage="1" showErrorMessage="1" prompt="Datum napiš do vedlejšího políčka" sqref="G4">
      <formula1>0</formula1>
      <formula2>0</formula2>
    </dataValidation>
    <dataValidation type="whole" operator="lessThanOrEqual" allowBlank="1" showInputMessage="1" showErrorMessage="1" prompt="Sem nic nepiš" sqref="B1:L2 B3:B185">
      <formula1>0</formula1>
      <formula2>0</formula2>
    </dataValidation>
    <dataValidation type="whole" operator="lessThanOrEqual" allowBlank="1" showInputMessage="1" showErrorMessage="1" prompt="A sem taky nic nepiš" sqref="O1:T4">
      <formula1>0</formula1>
      <formula2>0</formula2>
    </dataValidation>
    <dataValidation type="whole" operator="lessThanOrEqual" allowBlank="1" showInputMessage="1" showErrorMessage="1" prompt="Ani sem nic nepiš" sqref="C6:T7">
      <formula1>0</formula1>
      <formula2>0</formula2>
    </dataValidation>
    <dataValidation type="whole" operator="lessThanOrEqual" allowBlank="1" showInputMessage="1" showErrorMessage="1" prompt="Tady je vzorec, nepiš sem" sqref="G8:G57">
      <formula1>0</formula1>
      <formula2>0</formula2>
    </dataValidation>
    <dataValidation type="whole" operator="lessThanOrEqual" allowBlank="1" showInputMessage="1" showErrorMessage="1" prompt="Dvojtečka se udělá sama, až napíšeš sekundy" sqref="M12:M13 M9:M10 M21:M22 S9 M30:M31 S30 S33 M27:M28 S18 S55 S21 M33:M38 S24 M18:M19 S27:S28 M25 S12 M15:M16 S36:S37 M40:M41 S40 M43:M44 S43 M46:M47 S46 M49:M50 S49 M52:M53 S52 M55:M56 S15">
      <formula1>0</formula1>
      <formula2>0</formula2>
    </dataValidation>
  </dataValidations>
  <pageMargins left="0.59055118110236227" right="0.59055118110236227" top="0.22" bottom="0.27" header="0.21" footer="0.3"/>
  <pageSetup paperSize="9" scale="11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1"/>
  <sheetViews>
    <sheetView view="pageLayout" topLeftCell="A21" zoomScaleNormal="100" workbookViewId="0">
      <selection activeCell="A2" sqref="A2:G33"/>
    </sheetView>
  </sheetViews>
  <sheetFormatPr defaultRowHeight="12.75"/>
  <cols>
    <col min="1" max="1" width="4.5703125" customWidth="1"/>
    <col min="2" max="2" width="5.28515625" hidden="1" customWidth="1"/>
    <col min="3" max="3" width="20.7109375" customWidth="1"/>
    <col min="4" max="4" width="6.85546875" style="1" customWidth="1"/>
    <col min="5" max="5" width="30.28515625" customWidth="1"/>
    <col min="6" max="6" width="13.85546875" style="74" customWidth="1"/>
    <col min="7" max="7" width="9.28515625" style="1" customWidth="1"/>
  </cols>
  <sheetData>
    <row r="2" spans="1:12" s="81" customFormat="1" ht="21.95" customHeight="1">
      <c r="A2" s="75" t="s">
        <v>96</v>
      </c>
      <c r="B2" s="75"/>
      <c r="C2" s="76"/>
      <c r="D2" s="77"/>
      <c r="E2" s="78"/>
      <c r="F2" s="338" t="s">
        <v>119</v>
      </c>
      <c r="G2" s="80"/>
    </row>
    <row r="3" spans="1:12" s="86" customFormat="1" ht="32.25" customHeight="1" thickBot="1">
      <c r="A3" s="82"/>
      <c r="B3" s="186" t="s">
        <v>97</v>
      </c>
      <c r="C3" s="187" t="s">
        <v>98</v>
      </c>
      <c r="D3" s="337" t="s">
        <v>99</v>
      </c>
      <c r="E3" s="187" t="s">
        <v>100</v>
      </c>
      <c r="F3" s="188" t="s">
        <v>101</v>
      </c>
      <c r="G3" s="85" t="s">
        <v>102</v>
      </c>
      <c r="H3" s="86">
        <v>7.74</v>
      </c>
    </row>
    <row r="4" spans="1:12" s="91" customFormat="1" ht="18" customHeight="1">
      <c r="A4" s="87" t="str">
        <f t="shared" ref="A4:A31" si="0">IF(F4&gt;0,(ROW()-3)&amp;".","")</f>
        <v>1.</v>
      </c>
      <c r="B4" s="182"/>
      <c r="C4" s="287" t="s">
        <v>182</v>
      </c>
      <c r="D4" s="240">
        <v>1998</v>
      </c>
      <c r="E4" s="359" t="s">
        <v>181</v>
      </c>
      <c r="F4" s="288">
        <v>8.06</v>
      </c>
      <c r="G4" s="120">
        <f t="shared" ref="G4:G51" si="1">IF(F4&gt;0,(INT(POWER(13-F4,1.81)*46.0849)),"")</f>
        <v>830</v>
      </c>
      <c r="H4" s="89" t="s">
        <v>103</v>
      </c>
      <c r="I4" s="90"/>
      <c r="J4" s="90"/>
      <c r="K4" s="90"/>
      <c r="L4" s="90"/>
    </row>
    <row r="5" spans="1:12" s="91" customFormat="1" ht="18" customHeight="1">
      <c r="A5" s="100" t="str">
        <f t="shared" si="0"/>
        <v>2.</v>
      </c>
      <c r="B5" s="180"/>
      <c r="C5" s="217" t="s">
        <v>170</v>
      </c>
      <c r="D5" s="181">
        <v>1998</v>
      </c>
      <c r="E5" s="346" t="s">
        <v>169</v>
      </c>
      <c r="F5" s="289">
        <v>8.3000000000000007</v>
      </c>
      <c r="G5" s="93">
        <f t="shared" si="1"/>
        <v>758</v>
      </c>
      <c r="H5" s="90" t="s">
        <v>104</v>
      </c>
      <c r="I5" s="90"/>
      <c r="J5" s="90"/>
      <c r="K5" s="90"/>
      <c r="L5" s="90"/>
    </row>
    <row r="6" spans="1:12" s="91" customFormat="1" ht="18" customHeight="1">
      <c r="A6" s="100" t="str">
        <f t="shared" si="0"/>
        <v>3.</v>
      </c>
      <c r="B6" s="180"/>
      <c r="C6" s="217" t="s">
        <v>121</v>
      </c>
      <c r="D6" s="181">
        <v>1996</v>
      </c>
      <c r="E6" s="346" t="s">
        <v>122</v>
      </c>
      <c r="F6" s="289">
        <v>8.32</v>
      </c>
      <c r="G6" s="93">
        <f t="shared" si="1"/>
        <v>752</v>
      </c>
      <c r="H6" s="94" t="s">
        <v>105</v>
      </c>
      <c r="I6" s="94"/>
      <c r="J6" s="94"/>
      <c r="K6" s="94"/>
      <c r="L6" s="95"/>
    </row>
    <row r="7" spans="1:12" s="91" customFormat="1" ht="18" customHeight="1">
      <c r="A7" s="100" t="str">
        <f t="shared" si="0"/>
        <v>4.</v>
      </c>
      <c r="B7" s="180"/>
      <c r="C7" s="217" t="s">
        <v>134</v>
      </c>
      <c r="D7" s="181">
        <v>1999</v>
      </c>
      <c r="E7" s="346" t="s">
        <v>133</v>
      </c>
      <c r="F7" s="289">
        <v>8.48</v>
      </c>
      <c r="G7" s="93">
        <f t="shared" si="1"/>
        <v>706</v>
      </c>
      <c r="H7" s="96" t="s">
        <v>106</v>
      </c>
      <c r="I7" s="96"/>
      <c r="J7" s="96"/>
      <c r="K7" s="96"/>
      <c r="L7" s="95"/>
    </row>
    <row r="8" spans="1:12" s="91" customFormat="1" ht="18" customHeight="1">
      <c r="A8" s="100" t="str">
        <f t="shared" si="0"/>
        <v>5.</v>
      </c>
      <c r="B8" s="180"/>
      <c r="C8" s="217" t="s">
        <v>171</v>
      </c>
      <c r="D8" s="181">
        <v>1997</v>
      </c>
      <c r="E8" s="346" t="s">
        <v>169</v>
      </c>
      <c r="F8" s="289">
        <v>8.6300000000000008</v>
      </c>
      <c r="G8" s="93">
        <f t="shared" si="1"/>
        <v>665</v>
      </c>
      <c r="H8" s="96" t="s">
        <v>107</v>
      </c>
      <c r="I8" s="96"/>
      <c r="J8" s="96"/>
      <c r="K8" s="96"/>
      <c r="L8" s="95"/>
    </row>
    <row r="9" spans="1:12" s="91" customFormat="1" ht="18" customHeight="1">
      <c r="A9" s="191" t="str">
        <f t="shared" si="0"/>
        <v>6.</v>
      </c>
      <c r="B9" s="180"/>
      <c r="C9" s="217" t="s">
        <v>159</v>
      </c>
      <c r="D9" s="181">
        <v>2000</v>
      </c>
      <c r="E9" s="346" t="s">
        <v>157</v>
      </c>
      <c r="F9" s="289">
        <v>8.6300000000000008</v>
      </c>
      <c r="G9" s="235">
        <f t="shared" si="1"/>
        <v>665</v>
      </c>
      <c r="H9" s="94" t="s">
        <v>108</v>
      </c>
      <c r="I9" s="94"/>
      <c r="J9" s="94"/>
      <c r="K9" s="94"/>
      <c r="L9" s="95"/>
    </row>
    <row r="10" spans="1:12" s="91" customFormat="1" ht="18" customHeight="1">
      <c r="A10" s="87" t="str">
        <f t="shared" si="0"/>
        <v>7.</v>
      </c>
      <c r="B10" s="182"/>
      <c r="C10" s="217" t="s">
        <v>146</v>
      </c>
      <c r="D10" s="181"/>
      <c r="E10" s="346" t="s">
        <v>145</v>
      </c>
      <c r="F10" s="289">
        <v>8.69</v>
      </c>
      <c r="G10" s="192">
        <f t="shared" si="1"/>
        <v>648</v>
      </c>
    </row>
    <row r="11" spans="1:12" s="91" customFormat="1" ht="18" customHeight="1" thickBot="1">
      <c r="A11" s="236" t="str">
        <f t="shared" si="0"/>
        <v>8.</v>
      </c>
      <c r="B11" s="180"/>
      <c r="C11" s="219" t="s">
        <v>183</v>
      </c>
      <c r="D11" s="185">
        <v>2000</v>
      </c>
      <c r="E11" s="358" t="s">
        <v>181</v>
      </c>
      <c r="F11" s="290">
        <v>8.69</v>
      </c>
      <c r="G11" s="229">
        <f t="shared" si="1"/>
        <v>648</v>
      </c>
    </row>
    <row r="12" spans="1:12" s="91" customFormat="1" ht="18" customHeight="1">
      <c r="A12" s="191" t="str">
        <f t="shared" si="0"/>
        <v>9.</v>
      </c>
      <c r="B12" s="182"/>
      <c r="C12" s="287" t="s">
        <v>212</v>
      </c>
      <c r="D12" s="240">
        <v>2000</v>
      </c>
      <c r="E12" s="345" t="s">
        <v>211</v>
      </c>
      <c r="F12" s="291">
        <v>8.73</v>
      </c>
      <c r="G12" s="120">
        <f t="shared" si="1"/>
        <v>637</v>
      </c>
    </row>
    <row r="13" spans="1:12" s="91" customFormat="1" ht="18" customHeight="1">
      <c r="A13" s="87" t="str">
        <f t="shared" si="0"/>
        <v>10.</v>
      </c>
      <c r="B13" s="180"/>
      <c r="C13" s="217" t="s">
        <v>172</v>
      </c>
      <c r="D13" s="181">
        <v>2000</v>
      </c>
      <c r="E13" s="346" t="s">
        <v>169</v>
      </c>
      <c r="F13" s="189">
        <v>8.7899999999999991</v>
      </c>
      <c r="G13" s="93">
        <f t="shared" si="1"/>
        <v>621</v>
      </c>
    </row>
    <row r="14" spans="1:12" s="91" customFormat="1" ht="18" customHeight="1">
      <c r="A14" s="100" t="str">
        <f t="shared" si="0"/>
        <v>11.</v>
      </c>
      <c r="B14" s="180"/>
      <c r="C14" s="217" t="s">
        <v>123</v>
      </c>
      <c r="D14" s="181">
        <v>1996</v>
      </c>
      <c r="E14" s="346" t="s">
        <v>122</v>
      </c>
      <c r="F14" s="189">
        <v>8.7899999999999991</v>
      </c>
      <c r="G14" s="93">
        <f t="shared" si="1"/>
        <v>621</v>
      </c>
    </row>
    <row r="15" spans="1:12" s="91" customFormat="1" ht="18" customHeight="1">
      <c r="A15" s="191" t="str">
        <f t="shared" si="0"/>
        <v>12.</v>
      </c>
      <c r="B15" s="180"/>
      <c r="C15" s="217" t="s">
        <v>124</v>
      </c>
      <c r="D15" s="181">
        <v>1997</v>
      </c>
      <c r="E15" s="346" t="s">
        <v>122</v>
      </c>
      <c r="F15" s="189">
        <v>8.91</v>
      </c>
      <c r="G15" s="235">
        <f t="shared" si="1"/>
        <v>589</v>
      </c>
    </row>
    <row r="16" spans="1:12" s="91" customFormat="1" ht="18" customHeight="1">
      <c r="A16" s="100" t="str">
        <f t="shared" si="0"/>
        <v>13.</v>
      </c>
      <c r="B16" s="182"/>
      <c r="C16" s="217" t="s">
        <v>203</v>
      </c>
      <c r="D16" s="181">
        <v>1999</v>
      </c>
      <c r="E16" s="346" t="s">
        <v>201</v>
      </c>
      <c r="F16" s="189">
        <v>8.93</v>
      </c>
      <c r="G16" s="192">
        <f t="shared" si="1"/>
        <v>584</v>
      </c>
    </row>
    <row r="17" spans="1:7" s="91" customFormat="1" ht="18" customHeight="1">
      <c r="A17" s="100" t="str">
        <f t="shared" si="0"/>
        <v>14.</v>
      </c>
      <c r="B17" s="180"/>
      <c r="C17" s="217" t="s">
        <v>147</v>
      </c>
      <c r="D17" s="181"/>
      <c r="E17" s="346" t="s">
        <v>145</v>
      </c>
      <c r="F17" s="189">
        <v>8.99</v>
      </c>
      <c r="G17" s="93">
        <f t="shared" si="1"/>
        <v>569</v>
      </c>
    </row>
    <row r="18" spans="1:7" s="91" customFormat="1" ht="18" customHeight="1">
      <c r="A18" s="100" t="str">
        <f t="shared" si="0"/>
        <v>15.</v>
      </c>
      <c r="B18" s="180"/>
      <c r="C18" s="217" t="s">
        <v>148</v>
      </c>
      <c r="D18" s="181"/>
      <c r="E18" s="346" t="s">
        <v>145</v>
      </c>
      <c r="F18" s="189">
        <v>8.99</v>
      </c>
      <c r="G18" s="93">
        <f t="shared" si="1"/>
        <v>569</v>
      </c>
    </row>
    <row r="19" spans="1:7" s="91" customFormat="1" ht="18" customHeight="1" thickBot="1">
      <c r="A19" s="236" t="str">
        <f t="shared" si="0"/>
        <v>16.</v>
      </c>
      <c r="B19" s="180"/>
      <c r="C19" s="219" t="s">
        <v>158</v>
      </c>
      <c r="D19" s="185">
        <v>1998</v>
      </c>
      <c r="E19" s="344" t="s">
        <v>157</v>
      </c>
      <c r="F19" s="190">
        <v>9.01</v>
      </c>
      <c r="G19" s="229">
        <f t="shared" si="1"/>
        <v>564</v>
      </c>
    </row>
    <row r="20" spans="1:7" s="91" customFormat="1" ht="18" customHeight="1">
      <c r="A20" s="87" t="str">
        <f t="shared" si="0"/>
        <v>17.</v>
      </c>
      <c r="B20" s="182"/>
      <c r="C20" s="287" t="s">
        <v>215</v>
      </c>
      <c r="D20" s="240">
        <v>1999</v>
      </c>
      <c r="E20" s="345" t="s">
        <v>211</v>
      </c>
      <c r="F20" s="291">
        <v>9.0500000000000007</v>
      </c>
      <c r="G20" s="120">
        <f t="shared" si="1"/>
        <v>553</v>
      </c>
    </row>
    <row r="21" spans="1:7" s="91" customFormat="1" ht="18" customHeight="1">
      <c r="A21" s="191" t="str">
        <f t="shared" si="0"/>
        <v>18.</v>
      </c>
      <c r="B21" s="180"/>
      <c r="C21" s="217" t="s">
        <v>135</v>
      </c>
      <c r="D21" s="181">
        <v>1999</v>
      </c>
      <c r="E21" s="346" t="s">
        <v>133</v>
      </c>
      <c r="F21" s="189">
        <v>9.07</v>
      </c>
      <c r="G21" s="235">
        <f t="shared" si="1"/>
        <v>548</v>
      </c>
    </row>
    <row r="22" spans="1:7" s="91" customFormat="1" ht="18" customHeight="1">
      <c r="A22" s="87" t="str">
        <f t="shared" si="0"/>
        <v>19.</v>
      </c>
      <c r="B22" s="182"/>
      <c r="C22" s="217" t="s">
        <v>136</v>
      </c>
      <c r="D22" s="181">
        <v>1998</v>
      </c>
      <c r="E22" s="346" t="s">
        <v>133</v>
      </c>
      <c r="F22" s="189">
        <v>9.2200000000000006</v>
      </c>
      <c r="G22" s="192">
        <f t="shared" si="1"/>
        <v>511</v>
      </c>
    </row>
    <row r="23" spans="1:7" s="91" customFormat="1" ht="18" customHeight="1">
      <c r="A23" s="87" t="str">
        <f t="shared" si="0"/>
        <v>20.</v>
      </c>
      <c r="B23" s="180"/>
      <c r="C23" s="217" t="s">
        <v>160</v>
      </c>
      <c r="D23" s="181">
        <v>1999</v>
      </c>
      <c r="E23" s="346" t="s">
        <v>157</v>
      </c>
      <c r="F23" s="189">
        <v>9.26</v>
      </c>
      <c r="G23" s="93">
        <f t="shared" si="1"/>
        <v>501</v>
      </c>
    </row>
    <row r="24" spans="1:7" s="91" customFormat="1" ht="18" customHeight="1">
      <c r="A24" s="100" t="str">
        <f t="shared" si="0"/>
        <v>21.</v>
      </c>
      <c r="B24" s="180"/>
      <c r="C24" s="175" t="s">
        <v>202</v>
      </c>
      <c r="D24" s="181">
        <v>1998</v>
      </c>
      <c r="E24" s="346" t="s">
        <v>201</v>
      </c>
      <c r="F24" s="189">
        <v>9.2799999999999994</v>
      </c>
      <c r="G24" s="93">
        <f t="shared" si="1"/>
        <v>496</v>
      </c>
    </row>
    <row r="25" spans="1:7" s="91" customFormat="1" ht="18" customHeight="1">
      <c r="A25" s="87" t="str">
        <f t="shared" si="0"/>
        <v>22.</v>
      </c>
      <c r="B25" s="180"/>
      <c r="C25" s="217" t="s">
        <v>184</v>
      </c>
      <c r="D25" s="181">
        <v>1999</v>
      </c>
      <c r="E25" s="346" t="s">
        <v>181</v>
      </c>
      <c r="F25" s="189">
        <v>9.2799999999999994</v>
      </c>
      <c r="G25" s="93">
        <f t="shared" si="1"/>
        <v>496</v>
      </c>
    </row>
    <row r="26" spans="1:7" s="91" customFormat="1" ht="18" customHeight="1">
      <c r="A26" s="87" t="str">
        <f t="shared" si="0"/>
        <v>23.</v>
      </c>
      <c r="B26" s="180"/>
      <c r="C26" s="217" t="s">
        <v>195</v>
      </c>
      <c r="D26" s="181">
        <v>1998</v>
      </c>
      <c r="E26" s="346" t="s">
        <v>194</v>
      </c>
      <c r="F26" s="189">
        <v>9.3000000000000007</v>
      </c>
      <c r="G26" s="93">
        <f t="shared" si="1"/>
        <v>492</v>
      </c>
    </row>
    <row r="27" spans="1:7" s="91" customFormat="1" ht="18" customHeight="1" thickBot="1">
      <c r="A27" s="97" t="str">
        <f t="shared" si="0"/>
        <v>24.</v>
      </c>
      <c r="B27" s="183"/>
      <c r="C27" s="237" t="s">
        <v>196</v>
      </c>
      <c r="D27" s="225">
        <v>2000</v>
      </c>
      <c r="E27" s="360" t="s">
        <v>194</v>
      </c>
      <c r="F27" s="292">
        <v>9.51</v>
      </c>
      <c r="G27" s="120">
        <f t="shared" si="1"/>
        <v>442</v>
      </c>
    </row>
    <row r="28" spans="1:7" s="91" customFormat="1" ht="18" customHeight="1">
      <c r="A28" s="100" t="str">
        <f t="shared" si="0"/>
        <v>25.</v>
      </c>
      <c r="B28" s="182"/>
      <c r="C28" s="367" t="s">
        <v>197</v>
      </c>
      <c r="D28" s="240">
        <v>2000</v>
      </c>
      <c r="E28" s="345" t="s">
        <v>194</v>
      </c>
      <c r="F28" s="291">
        <v>9.64</v>
      </c>
      <c r="G28" s="293">
        <f t="shared" si="1"/>
        <v>413</v>
      </c>
    </row>
    <row r="29" spans="1:7" s="91" customFormat="1" ht="18" customHeight="1">
      <c r="A29" s="100" t="str">
        <f t="shared" si="0"/>
        <v>26.</v>
      </c>
      <c r="B29" s="180"/>
      <c r="C29" s="217" t="s">
        <v>246</v>
      </c>
      <c r="D29" s="181">
        <v>1998</v>
      </c>
      <c r="E29" s="346" t="s">
        <v>222</v>
      </c>
      <c r="F29" s="189">
        <v>9.67</v>
      </c>
      <c r="G29" s="256">
        <f t="shared" si="1"/>
        <v>406</v>
      </c>
    </row>
    <row r="30" spans="1:7" s="91" customFormat="1" ht="18" customHeight="1">
      <c r="A30" s="100" t="str">
        <f t="shared" si="0"/>
        <v>27.</v>
      </c>
      <c r="B30" s="180"/>
      <c r="C30" s="175" t="s">
        <v>224</v>
      </c>
      <c r="D30" s="175">
        <v>2000</v>
      </c>
      <c r="E30" s="175" t="s">
        <v>222</v>
      </c>
      <c r="F30" s="189">
        <v>9.74</v>
      </c>
      <c r="G30" s="256">
        <f t="shared" si="1"/>
        <v>391</v>
      </c>
    </row>
    <row r="31" spans="1:7" s="91" customFormat="1" ht="18" customHeight="1">
      <c r="A31" s="100" t="str">
        <f t="shared" si="0"/>
        <v>28.</v>
      </c>
      <c r="B31" s="180"/>
      <c r="C31" s="217" t="s">
        <v>223</v>
      </c>
      <c r="D31" s="181">
        <v>1997</v>
      </c>
      <c r="E31" s="346" t="s">
        <v>222</v>
      </c>
      <c r="F31" s="189">
        <v>10.210000000000001</v>
      </c>
      <c r="G31" s="256">
        <f t="shared" si="1"/>
        <v>295</v>
      </c>
    </row>
    <row r="32" spans="1:7" s="91" customFormat="1" ht="18" customHeight="1">
      <c r="A32" s="100" t="str">
        <f t="shared" ref="A32:A51" si="2">IF(F32&gt;0,(ROW()-3)&amp;".","")</f>
        <v>29.</v>
      </c>
      <c r="B32" s="180"/>
      <c r="C32" s="217" t="s">
        <v>213</v>
      </c>
      <c r="D32" s="181">
        <v>1999</v>
      </c>
      <c r="E32" s="346" t="s">
        <v>211</v>
      </c>
      <c r="F32" s="412" t="s">
        <v>258</v>
      </c>
      <c r="G32" s="256" t="e">
        <f t="shared" si="1"/>
        <v>#VALUE!</v>
      </c>
    </row>
    <row r="33" spans="1:7" s="91" customFormat="1" ht="18" customHeight="1" thickBot="1">
      <c r="A33" s="97" t="str">
        <f t="shared" si="2"/>
        <v/>
      </c>
      <c r="B33" s="180"/>
      <c r="C33" s="184"/>
      <c r="D33" s="184"/>
      <c r="E33" s="184"/>
      <c r="F33" s="190"/>
      <c r="G33" s="294" t="str">
        <f t="shared" si="1"/>
        <v/>
      </c>
    </row>
    <row r="34" spans="1:7" s="91" customFormat="1" ht="14.1" customHeight="1">
      <c r="A34" s="87" t="str">
        <f t="shared" si="2"/>
        <v/>
      </c>
      <c r="B34" s="101"/>
      <c r="C34" s="102"/>
      <c r="D34" s="103"/>
      <c r="E34" s="104"/>
      <c r="F34" s="99"/>
      <c r="G34" s="88" t="str">
        <f t="shared" si="1"/>
        <v/>
      </c>
    </row>
    <row r="35" spans="1:7" s="91" customFormat="1" ht="14.1" customHeight="1">
      <c r="A35" s="87" t="str">
        <f t="shared" si="2"/>
        <v/>
      </c>
      <c r="B35" s="105"/>
      <c r="C35" s="106"/>
      <c r="D35" s="107"/>
      <c r="E35" s="108"/>
      <c r="F35" s="92"/>
      <c r="G35" s="93" t="str">
        <f t="shared" si="1"/>
        <v/>
      </c>
    </row>
    <row r="36" spans="1:7" s="91" customFormat="1" ht="14.1" customHeight="1">
      <c r="A36" s="87" t="str">
        <f t="shared" si="2"/>
        <v/>
      </c>
      <c r="B36" s="105"/>
      <c r="C36" s="106"/>
      <c r="D36" s="107"/>
      <c r="E36" s="108"/>
      <c r="F36" s="92"/>
      <c r="G36" s="93" t="str">
        <f t="shared" si="1"/>
        <v/>
      </c>
    </row>
    <row r="37" spans="1:7" s="91" customFormat="1" ht="14.1" customHeight="1">
      <c r="A37" s="87" t="str">
        <f t="shared" si="2"/>
        <v/>
      </c>
      <c r="B37" s="105"/>
      <c r="C37" s="106"/>
      <c r="D37" s="107"/>
      <c r="E37" s="108"/>
      <c r="F37" s="92"/>
      <c r="G37" s="93" t="str">
        <f t="shared" si="1"/>
        <v/>
      </c>
    </row>
    <row r="38" spans="1:7" s="91" customFormat="1" ht="14.1" customHeight="1">
      <c r="A38" s="87" t="str">
        <f t="shared" si="2"/>
        <v/>
      </c>
      <c r="B38" s="101"/>
      <c r="F38" s="109"/>
      <c r="G38" s="88" t="str">
        <f t="shared" si="1"/>
        <v/>
      </c>
    </row>
    <row r="39" spans="1:7" s="91" customFormat="1" ht="14.1" customHeight="1">
      <c r="A39" s="87" t="str">
        <f t="shared" si="2"/>
        <v/>
      </c>
      <c r="B39" s="101"/>
      <c r="F39" s="109"/>
      <c r="G39" s="88" t="str">
        <f t="shared" si="1"/>
        <v/>
      </c>
    </row>
    <row r="40" spans="1:7" s="91" customFormat="1" ht="14.1" customHeight="1">
      <c r="A40" s="87" t="str">
        <f t="shared" si="2"/>
        <v/>
      </c>
      <c r="B40" s="101"/>
      <c r="D40" s="110"/>
      <c r="F40" s="109"/>
      <c r="G40" s="88" t="str">
        <f t="shared" si="1"/>
        <v/>
      </c>
    </row>
    <row r="41" spans="1:7" s="91" customFormat="1" ht="14.1" customHeight="1">
      <c r="A41" s="87" t="str">
        <f t="shared" si="2"/>
        <v/>
      </c>
      <c r="B41" s="101"/>
      <c r="D41" s="110"/>
      <c r="F41" s="109"/>
      <c r="G41" s="88" t="str">
        <f t="shared" si="1"/>
        <v/>
      </c>
    </row>
    <row r="42" spans="1:7" s="91" customFormat="1" ht="14.1" customHeight="1">
      <c r="A42" s="87" t="str">
        <f t="shared" si="2"/>
        <v/>
      </c>
      <c r="B42" s="101"/>
      <c r="D42" s="110"/>
      <c r="F42" s="109"/>
      <c r="G42" s="88" t="str">
        <f t="shared" si="1"/>
        <v/>
      </c>
    </row>
    <row r="43" spans="1:7" s="91" customFormat="1" ht="14.1" customHeight="1">
      <c r="A43" s="87" t="str">
        <f t="shared" si="2"/>
        <v/>
      </c>
      <c r="B43" s="101"/>
      <c r="D43" s="110"/>
      <c r="F43" s="109"/>
      <c r="G43" s="88" t="str">
        <f t="shared" si="1"/>
        <v/>
      </c>
    </row>
    <row r="44" spans="1:7" s="91" customFormat="1" ht="14.1" customHeight="1">
      <c r="A44" s="87" t="str">
        <f t="shared" si="2"/>
        <v/>
      </c>
      <c r="B44" s="101"/>
      <c r="D44" s="110"/>
      <c r="F44" s="109"/>
      <c r="G44" s="88" t="str">
        <f t="shared" si="1"/>
        <v/>
      </c>
    </row>
    <row r="45" spans="1:7" s="91" customFormat="1" ht="14.1" customHeight="1">
      <c r="A45" s="87" t="str">
        <f t="shared" si="2"/>
        <v/>
      </c>
      <c r="B45" s="101"/>
      <c r="D45" s="110"/>
      <c r="F45" s="109"/>
      <c r="G45" s="88" t="str">
        <f t="shared" si="1"/>
        <v/>
      </c>
    </row>
    <row r="46" spans="1:7" s="91" customFormat="1" ht="14.1" customHeight="1">
      <c r="A46" s="87" t="str">
        <f t="shared" si="2"/>
        <v/>
      </c>
      <c r="B46" s="101"/>
      <c r="D46" s="110"/>
      <c r="F46" s="109"/>
      <c r="G46" s="88" t="str">
        <f t="shared" si="1"/>
        <v/>
      </c>
    </row>
    <row r="47" spans="1:7" s="91" customFormat="1" ht="14.1" customHeight="1">
      <c r="A47" s="87" t="str">
        <f t="shared" si="2"/>
        <v/>
      </c>
      <c r="B47" s="101"/>
      <c r="D47" s="110"/>
      <c r="F47" s="109"/>
      <c r="G47" s="88" t="str">
        <f t="shared" si="1"/>
        <v/>
      </c>
    </row>
    <row r="48" spans="1:7" s="91" customFormat="1" ht="14.1" customHeight="1">
      <c r="A48" s="87" t="str">
        <f t="shared" si="2"/>
        <v/>
      </c>
      <c r="B48" s="101"/>
      <c r="D48" s="110"/>
      <c r="F48" s="109"/>
      <c r="G48" s="88" t="str">
        <f t="shared" si="1"/>
        <v/>
      </c>
    </row>
    <row r="49" spans="1:7" s="91" customFormat="1" ht="14.1" customHeight="1">
      <c r="A49" s="87" t="str">
        <f t="shared" si="2"/>
        <v/>
      </c>
      <c r="B49" s="101"/>
      <c r="D49" s="110"/>
      <c r="F49" s="109"/>
      <c r="G49" s="88" t="str">
        <f t="shared" si="1"/>
        <v/>
      </c>
    </row>
    <row r="50" spans="1:7" s="91" customFormat="1" ht="14.1" customHeight="1">
      <c r="A50" s="87" t="str">
        <f t="shared" si="2"/>
        <v/>
      </c>
      <c r="B50" s="101"/>
      <c r="D50" s="110"/>
      <c r="F50" s="109"/>
      <c r="G50" s="88" t="str">
        <f t="shared" si="1"/>
        <v/>
      </c>
    </row>
    <row r="51" spans="1:7" s="91" customFormat="1" ht="14.1" customHeight="1">
      <c r="A51" s="100" t="str">
        <f t="shared" si="2"/>
        <v>48.</v>
      </c>
      <c r="B51" s="111"/>
      <c r="C51" s="112"/>
      <c r="D51" s="113"/>
      <c r="E51" s="112"/>
      <c r="F51" s="70">
        <v>11</v>
      </c>
      <c r="G51" s="88">
        <f t="shared" si="1"/>
        <v>161</v>
      </c>
    </row>
  </sheetData>
  <phoneticPr fontId="19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78" firstPageNumber="0" fitToHeight="0" orientation="portrait" horizontalDpi="300" verticalDpi="300" r:id="rId1"/>
  <headerFooter alignWithMargins="0">
    <oddHeader>&amp;LCorny středoškoslký atletický pohár&amp;CKRAJSKÉ KOLO&amp;R23.9.2015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Layout" topLeftCell="A10" zoomScaleNormal="100" workbookViewId="0">
      <selection activeCell="K14" sqref="K14"/>
    </sheetView>
  </sheetViews>
  <sheetFormatPr defaultRowHeight="12.75"/>
  <cols>
    <col min="1" max="2" width="5.28515625" customWidth="1"/>
    <col min="3" max="3" width="22" customWidth="1"/>
    <col min="4" max="4" width="8.7109375" style="1" customWidth="1"/>
    <col min="5" max="5" width="29.140625" customWidth="1"/>
    <col min="6" max="6" width="11.85546875" style="74" customWidth="1"/>
    <col min="7" max="7" width="9.140625" style="1" customWidth="1"/>
  </cols>
  <sheetData>
    <row r="1" spans="1:12">
      <c r="E1" s="3"/>
      <c r="F1" s="114"/>
    </row>
    <row r="2" spans="1:12" s="81" customFormat="1" ht="18" customHeight="1">
      <c r="A2" s="75" t="s">
        <v>96</v>
      </c>
      <c r="B2" s="75"/>
      <c r="C2" s="76"/>
      <c r="D2" s="77"/>
      <c r="E2" s="80" t="s">
        <v>109</v>
      </c>
      <c r="F2" s="79"/>
      <c r="G2" s="80"/>
    </row>
    <row r="3" spans="1:12" s="86" customFormat="1" ht="23.25" customHeight="1" thickBot="1">
      <c r="A3" s="82"/>
      <c r="B3" s="83" t="s">
        <v>97</v>
      </c>
      <c r="C3" s="82" t="s">
        <v>98</v>
      </c>
      <c r="D3" s="84" t="s">
        <v>110</v>
      </c>
      <c r="E3" s="82" t="s">
        <v>100</v>
      </c>
      <c r="F3" s="115" t="s">
        <v>101</v>
      </c>
      <c r="G3" s="85" t="s">
        <v>102</v>
      </c>
      <c r="H3" s="86">
        <v>27.64</v>
      </c>
    </row>
    <row r="4" spans="1:12" s="86" customFormat="1" ht="18" customHeight="1">
      <c r="A4" s="87" t="str">
        <f t="shared" ref="A4:A26" si="0">IF(F4&gt;0,(ROW()-3)&amp;".","")</f>
        <v>1.</v>
      </c>
      <c r="B4" s="194"/>
      <c r="C4" s="204" t="s">
        <v>237</v>
      </c>
      <c r="D4" s="195">
        <v>2000</v>
      </c>
      <c r="E4" s="361" t="s">
        <v>194</v>
      </c>
      <c r="F4" s="196">
        <v>35.72</v>
      </c>
      <c r="G4" s="88">
        <f t="shared" ref="G4:G32" si="1">IF(F4&gt;0,(INT(POWER(42.5-F4,1.81)*4.99087)),"")</f>
        <v>159</v>
      </c>
      <c r="H4" s="89" t="s">
        <v>103</v>
      </c>
      <c r="I4" s="90"/>
      <c r="J4" s="90"/>
      <c r="K4" s="90"/>
      <c r="L4" s="90"/>
    </row>
    <row r="5" spans="1:12" s="86" customFormat="1" ht="18" customHeight="1">
      <c r="A5" s="87" t="str">
        <f t="shared" si="0"/>
        <v>2.</v>
      </c>
      <c r="B5" s="152"/>
      <c r="C5" s="135" t="s">
        <v>214</v>
      </c>
      <c r="D5" s="136">
        <v>1998</v>
      </c>
      <c r="E5" s="427" t="s">
        <v>211</v>
      </c>
      <c r="F5" s="92">
        <v>34.32</v>
      </c>
      <c r="G5" s="88">
        <f t="shared" si="1"/>
        <v>224</v>
      </c>
      <c r="H5" s="90" t="s">
        <v>104</v>
      </c>
      <c r="I5" s="90"/>
      <c r="J5" s="90"/>
      <c r="K5" s="90"/>
      <c r="L5" s="90"/>
    </row>
    <row r="6" spans="1:12" s="86" customFormat="1" ht="18" customHeight="1">
      <c r="A6" s="100" t="str">
        <f t="shared" si="0"/>
        <v>3.</v>
      </c>
      <c r="B6" s="152"/>
      <c r="C6" s="214" t="s">
        <v>202</v>
      </c>
      <c r="D6" s="136">
        <v>1998</v>
      </c>
      <c r="E6" s="362" t="s">
        <v>201</v>
      </c>
      <c r="F6" s="92">
        <v>34.26</v>
      </c>
      <c r="G6" s="88">
        <f t="shared" si="1"/>
        <v>226</v>
      </c>
      <c r="H6" s="94" t="s">
        <v>105</v>
      </c>
      <c r="I6" s="94"/>
      <c r="J6" s="94"/>
      <c r="K6" s="94"/>
      <c r="L6" s="95"/>
    </row>
    <row r="7" spans="1:12" s="86" customFormat="1" ht="18" customHeight="1">
      <c r="A7" s="87" t="str">
        <f t="shared" si="0"/>
        <v>4.</v>
      </c>
      <c r="B7" s="152"/>
      <c r="C7" s="214" t="s">
        <v>255</v>
      </c>
      <c r="D7" s="136">
        <v>1998</v>
      </c>
      <c r="E7" s="362" t="s">
        <v>211</v>
      </c>
      <c r="F7" s="92">
        <v>34.049999999999997</v>
      </c>
      <c r="G7" s="120">
        <f t="shared" si="1"/>
        <v>237</v>
      </c>
      <c r="H7" s="96" t="s">
        <v>106</v>
      </c>
      <c r="I7" s="116"/>
      <c r="J7" s="116"/>
      <c r="K7" s="116"/>
      <c r="L7" s="95"/>
    </row>
    <row r="8" spans="1:12" s="86" customFormat="1" ht="18" customHeight="1">
      <c r="A8" s="87" t="str">
        <f t="shared" si="0"/>
        <v>5.</v>
      </c>
      <c r="B8" s="152"/>
      <c r="C8" s="175" t="s">
        <v>198</v>
      </c>
      <c r="D8" s="181">
        <v>1998</v>
      </c>
      <c r="E8" s="346" t="s">
        <v>194</v>
      </c>
      <c r="F8" s="92">
        <v>33.869999999999997</v>
      </c>
      <c r="G8" s="88">
        <f t="shared" si="1"/>
        <v>246</v>
      </c>
      <c r="H8" s="96" t="s">
        <v>107</v>
      </c>
      <c r="I8" s="116"/>
      <c r="J8" s="116"/>
      <c r="K8" s="116"/>
      <c r="L8" s="95"/>
    </row>
    <row r="9" spans="1:12" s="86" customFormat="1" ht="18" customHeight="1" thickBot="1">
      <c r="A9" s="193" t="str">
        <f t="shared" si="0"/>
        <v>6.</v>
      </c>
      <c r="B9" s="295"/>
      <c r="C9" s="296" t="s">
        <v>225</v>
      </c>
      <c r="D9" s="297">
        <v>1998</v>
      </c>
      <c r="E9" s="296" t="s">
        <v>222</v>
      </c>
      <c r="F9" s="298">
        <v>33.06</v>
      </c>
      <c r="G9" s="229">
        <f t="shared" si="1"/>
        <v>290</v>
      </c>
      <c r="H9" s="94" t="s">
        <v>108</v>
      </c>
      <c r="I9" s="94"/>
      <c r="J9" s="94"/>
      <c r="K9" s="94"/>
      <c r="L9" s="95"/>
    </row>
    <row r="10" spans="1:12" s="86" customFormat="1" ht="18" customHeight="1">
      <c r="A10" s="87" t="str">
        <f t="shared" si="0"/>
        <v>7.</v>
      </c>
      <c r="B10" s="194"/>
      <c r="C10" s="204" t="s">
        <v>236</v>
      </c>
      <c r="D10" s="195">
        <v>1998</v>
      </c>
      <c r="E10" s="361" t="s">
        <v>194</v>
      </c>
      <c r="F10" s="196">
        <v>32.65</v>
      </c>
      <c r="G10" s="88">
        <f t="shared" si="1"/>
        <v>313</v>
      </c>
    </row>
    <row r="11" spans="1:12" s="86" customFormat="1" ht="18" customHeight="1">
      <c r="A11" s="87" t="str">
        <f t="shared" si="0"/>
        <v>8.</v>
      </c>
      <c r="B11" s="152"/>
      <c r="C11" s="214" t="s">
        <v>137</v>
      </c>
      <c r="D11" s="136">
        <v>1997</v>
      </c>
      <c r="E11" s="362" t="s">
        <v>133</v>
      </c>
      <c r="F11" s="92">
        <v>31.74</v>
      </c>
      <c r="G11" s="88">
        <f t="shared" si="1"/>
        <v>367</v>
      </c>
    </row>
    <row r="12" spans="1:12" s="86" customFormat="1" ht="18" customHeight="1">
      <c r="A12" s="87" t="str">
        <f t="shared" si="0"/>
        <v>9.</v>
      </c>
      <c r="B12" s="152"/>
      <c r="C12" s="214" t="s">
        <v>125</v>
      </c>
      <c r="D12" s="136">
        <v>2000</v>
      </c>
      <c r="E12" s="362" t="s">
        <v>122</v>
      </c>
      <c r="F12" s="92">
        <v>31.66</v>
      </c>
      <c r="G12" s="88">
        <f t="shared" si="1"/>
        <v>372</v>
      </c>
    </row>
    <row r="13" spans="1:12" s="86" customFormat="1" ht="18" customHeight="1">
      <c r="A13" s="100" t="str">
        <f t="shared" si="0"/>
        <v>10.</v>
      </c>
      <c r="B13" s="152"/>
      <c r="C13" s="214" t="s">
        <v>138</v>
      </c>
      <c r="D13" s="136">
        <v>1999</v>
      </c>
      <c r="E13" s="362" t="s">
        <v>133</v>
      </c>
      <c r="F13" s="92">
        <v>31.57</v>
      </c>
      <c r="G13" s="120">
        <f t="shared" si="1"/>
        <v>378</v>
      </c>
    </row>
    <row r="14" spans="1:12" s="86" customFormat="1" ht="18" customHeight="1">
      <c r="A14" s="87" t="str">
        <f t="shared" si="0"/>
        <v>11.</v>
      </c>
      <c r="B14" s="152"/>
      <c r="C14" s="214" t="s">
        <v>124</v>
      </c>
      <c r="D14" s="136">
        <v>1997</v>
      </c>
      <c r="E14" s="362" t="s">
        <v>122</v>
      </c>
      <c r="F14" s="92">
        <v>31.4</v>
      </c>
      <c r="G14" s="88">
        <f t="shared" si="1"/>
        <v>389</v>
      </c>
    </row>
    <row r="15" spans="1:12" s="86" customFormat="1" ht="18" customHeight="1" thickBot="1">
      <c r="A15" s="193" t="str">
        <f t="shared" si="0"/>
        <v>12.</v>
      </c>
      <c r="B15" s="295"/>
      <c r="C15" s="319" t="s">
        <v>160</v>
      </c>
      <c r="D15" s="297">
        <v>1999</v>
      </c>
      <c r="E15" s="363" t="s">
        <v>157</v>
      </c>
      <c r="F15" s="298">
        <v>30.98</v>
      </c>
      <c r="G15" s="229">
        <f t="shared" si="1"/>
        <v>416</v>
      </c>
    </row>
    <row r="16" spans="1:12" s="86" customFormat="1" ht="18" customHeight="1">
      <c r="A16" s="87" t="str">
        <f t="shared" si="0"/>
        <v>13.</v>
      </c>
      <c r="B16" s="194"/>
      <c r="C16" s="217" t="s">
        <v>203</v>
      </c>
      <c r="D16" s="181">
        <v>1999</v>
      </c>
      <c r="E16" s="346" t="s">
        <v>201</v>
      </c>
      <c r="F16" s="412">
        <v>30.77</v>
      </c>
      <c r="G16" s="88">
        <f t="shared" si="1"/>
        <v>430</v>
      </c>
    </row>
    <row r="17" spans="1:7" s="86" customFormat="1" ht="18" customHeight="1">
      <c r="A17" s="87" t="str">
        <f t="shared" si="0"/>
        <v>14.</v>
      </c>
      <c r="B17" s="152"/>
      <c r="C17" s="214" t="s">
        <v>203</v>
      </c>
      <c r="D17" s="136">
        <v>1999</v>
      </c>
      <c r="E17" s="364" t="s">
        <v>201</v>
      </c>
      <c r="F17" s="92">
        <v>30.77</v>
      </c>
      <c r="G17" s="88">
        <f t="shared" si="1"/>
        <v>430</v>
      </c>
    </row>
    <row r="18" spans="1:7" s="86" customFormat="1" ht="18" customHeight="1">
      <c r="A18" s="100" t="str">
        <f t="shared" si="0"/>
        <v>15.</v>
      </c>
      <c r="B18" s="299"/>
      <c r="C18" s="214" t="s">
        <v>203</v>
      </c>
      <c r="D18" s="136">
        <v>1999</v>
      </c>
      <c r="E18" s="346" t="s">
        <v>201</v>
      </c>
      <c r="F18" s="92">
        <v>30.77</v>
      </c>
      <c r="G18" s="88">
        <f t="shared" si="1"/>
        <v>430</v>
      </c>
    </row>
    <row r="19" spans="1:7" s="86" customFormat="1" ht="18" customHeight="1">
      <c r="A19" s="87" t="str">
        <f t="shared" si="0"/>
        <v>16.</v>
      </c>
      <c r="B19" s="152"/>
      <c r="C19" s="214" t="s">
        <v>158</v>
      </c>
      <c r="D19" s="136">
        <v>1998</v>
      </c>
      <c r="E19" s="346" t="s">
        <v>157</v>
      </c>
      <c r="F19" s="92">
        <v>30.56</v>
      </c>
      <c r="G19" s="88">
        <f t="shared" si="1"/>
        <v>444</v>
      </c>
    </row>
    <row r="20" spans="1:7" s="86" customFormat="1" ht="18" customHeight="1">
      <c r="A20" s="87" t="str">
        <f t="shared" si="0"/>
        <v>17.</v>
      </c>
      <c r="B20" s="152"/>
      <c r="C20" s="214" t="s">
        <v>151</v>
      </c>
      <c r="D20" s="136"/>
      <c r="E20" s="362" t="s">
        <v>145</v>
      </c>
      <c r="F20" s="92">
        <v>30.02</v>
      </c>
      <c r="G20" s="120">
        <f t="shared" si="1"/>
        <v>481</v>
      </c>
    </row>
    <row r="21" spans="1:7" s="86" customFormat="1" ht="18" customHeight="1" thickBot="1">
      <c r="A21" s="193" t="str">
        <f t="shared" si="0"/>
        <v>18.</v>
      </c>
      <c r="B21" s="295"/>
      <c r="C21" s="319" t="s">
        <v>171</v>
      </c>
      <c r="D21" s="297">
        <v>1997</v>
      </c>
      <c r="E21" s="363" t="s">
        <v>169</v>
      </c>
      <c r="F21" s="298">
        <v>29.58</v>
      </c>
      <c r="G21" s="229">
        <f t="shared" si="1"/>
        <v>512</v>
      </c>
    </row>
    <row r="22" spans="1:7" s="86" customFormat="1" ht="18" customHeight="1">
      <c r="A22" s="87" t="str">
        <f t="shared" si="0"/>
        <v>19.</v>
      </c>
      <c r="B22" s="194"/>
      <c r="C22" s="204" t="s">
        <v>172</v>
      </c>
      <c r="D22" s="195">
        <v>2000</v>
      </c>
      <c r="E22" s="361" t="s">
        <v>169</v>
      </c>
      <c r="F22" s="196">
        <v>29.29</v>
      </c>
      <c r="G22" s="88">
        <f t="shared" si="1"/>
        <v>533</v>
      </c>
    </row>
    <row r="23" spans="1:7" s="86" customFormat="1" ht="18" customHeight="1">
      <c r="A23" s="100" t="str">
        <f t="shared" si="0"/>
        <v>20.</v>
      </c>
      <c r="B23" s="152"/>
      <c r="C23" s="214" t="s">
        <v>150</v>
      </c>
      <c r="D23" s="136"/>
      <c r="E23" s="362" t="s">
        <v>145</v>
      </c>
      <c r="F23" s="92">
        <v>29.04</v>
      </c>
      <c r="G23" s="120">
        <f t="shared" si="1"/>
        <v>551</v>
      </c>
    </row>
    <row r="24" spans="1:7" s="86" customFormat="1" ht="18" customHeight="1">
      <c r="A24" s="100" t="str">
        <f t="shared" si="0"/>
        <v>21.</v>
      </c>
      <c r="B24" s="152"/>
      <c r="C24" s="214" t="s">
        <v>159</v>
      </c>
      <c r="D24" s="136">
        <v>2000</v>
      </c>
      <c r="E24" s="362" t="s">
        <v>157</v>
      </c>
      <c r="F24" s="92">
        <v>28.68</v>
      </c>
      <c r="G24" s="120">
        <f t="shared" si="1"/>
        <v>578</v>
      </c>
    </row>
    <row r="25" spans="1:7" s="86" customFormat="1" ht="18" customHeight="1">
      <c r="A25" s="87" t="str">
        <f t="shared" si="0"/>
        <v>22.</v>
      </c>
      <c r="B25" s="152"/>
      <c r="C25" s="214" t="s">
        <v>170</v>
      </c>
      <c r="D25" s="136">
        <v>1998</v>
      </c>
      <c r="E25" s="362" t="s">
        <v>169</v>
      </c>
      <c r="F25" s="92">
        <v>27.71</v>
      </c>
      <c r="G25" s="120">
        <f t="shared" si="1"/>
        <v>654</v>
      </c>
    </row>
    <row r="26" spans="1:7" s="86" customFormat="1" ht="18" customHeight="1">
      <c r="A26" s="100" t="str">
        <f t="shared" si="0"/>
        <v>23.</v>
      </c>
      <c r="B26" s="152"/>
      <c r="C26" s="214" t="s">
        <v>121</v>
      </c>
      <c r="D26" s="136">
        <v>1996</v>
      </c>
      <c r="E26" s="362" t="s">
        <v>122</v>
      </c>
      <c r="F26" s="92">
        <v>27.51</v>
      </c>
      <c r="G26" s="88">
        <f t="shared" si="1"/>
        <v>670</v>
      </c>
    </row>
    <row r="27" spans="1:7" s="86" customFormat="1" ht="18" customHeight="1" thickBot="1">
      <c r="A27" s="193" t="str">
        <f t="shared" ref="A27:A51" si="2">IF(F27&gt;0,(ROW()-3)&amp;".","")</f>
        <v>24.</v>
      </c>
      <c r="B27" s="203"/>
      <c r="C27" s="408" t="s">
        <v>185</v>
      </c>
      <c r="D27" s="198">
        <v>1997</v>
      </c>
      <c r="E27" s="409" t="s">
        <v>181</v>
      </c>
      <c r="F27" s="197">
        <v>27.49</v>
      </c>
      <c r="G27" s="229">
        <f t="shared" si="1"/>
        <v>672</v>
      </c>
    </row>
    <row r="28" spans="1:7" s="86" customFormat="1" ht="18" customHeight="1">
      <c r="A28" s="87" t="str">
        <f t="shared" si="2"/>
        <v>25.</v>
      </c>
      <c r="B28" s="300"/>
      <c r="C28" s="287" t="s">
        <v>182</v>
      </c>
      <c r="D28" s="240">
        <v>1998</v>
      </c>
      <c r="E28" s="345" t="s">
        <v>181</v>
      </c>
      <c r="F28" s="291">
        <v>26.04</v>
      </c>
      <c r="G28" s="88">
        <f t="shared" si="1"/>
        <v>794</v>
      </c>
    </row>
    <row r="29" spans="1:7" s="86" customFormat="1" ht="18" customHeight="1">
      <c r="A29" s="100" t="str">
        <f t="shared" si="2"/>
        <v>26.</v>
      </c>
      <c r="B29" s="180"/>
      <c r="C29" s="217" t="s">
        <v>149</v>
      </c>
      <c r="D29" s="181"/>
      <c r="E29" s="346" t="s">
        <v>145</v>
      </c>
      <c r="F29" s="189">
        <v>26.02</v>
      </c>
      <c r="G29" s="120">
        <f t="shared" si="1"/>
        <v>795</v>
      </c>
    </row>
    <row r="30" spans="1:7" s="86" customFormat="1" ht="18" customHeight="1">
      <c r="A30" s="87" t="str">
        <f t="shared" si="2"/>
        <v>27.</v>
      </c>
      <c r="B30" s="180"/>
      <c r="C30" s="175" t="s">
        <v>224</v>
      </c>
      <c r="D30" s="181">
        <v>2000</v>
      </c>
      <c r="E30" s="357" t="s">
        <v>222</v>
      </c>
      <c r="F30" s="412" t="s">
        <v>258</v>
      </c>
      <c r="G30" s="88" t="e">
        <f t="shared" si="1"/>
        <v>#VALUE!</v>
      </c>
    </row>
    <row r="31" spans="1:7" s="86" customFormat="1" ht="18" customHeight="1" thickBot="1">
      <c r="A31" s="191" t="str">
        <f t="shared" si="2"/>
        <v>28.</v>
      </c>
      <c r="B31" s="180"/>
      <c r="C31" s="214" t="s">
        <v>246</v>
      </c>
      <c r="D31" s="136">
        <v>1998</v>
      </c>
      <c r="E31" s="135" t="s">
        <v>222</v>
      </c>
      <c r="F31" s="426" t="s">
        <v>258</v>
      </c>
      <c r="G31" s="228" t="e">
        <f t="shared" si="1"/>
        <v>#VALUE!</v>
      </c>
    </row>
    <row r="32" spans="1:7" s="86" customFormat="1" ht="18" customHeight="1">
      <c r="A32" s="87" t="str">
        <f t="shared" si="2"/>
        <v>29.</v>
      </c>
      <c r="B32" s="180"/>
      <c r="C32" s="204" t="s">
        <v>136</v>
      </c>
      <c r="D32" s="195">
        <v>1998</v>
      </c>
      <c r="E32" s="356" t="s">
        <v>133</v>
      </c>
      <c r="F32" s="412" t="s">
        <v>258</v>
      </c>
      <c r="G32" s="88" t="e">
        <f t="shared" si="1"/>
        <v>#VALUE!</v>
      </c>
    </row>
    <row r="33" spans="1:7" s="86" customFormat="1" ht="18" customHeight="1" thickBot="1">
      <c r="A33" s="193" t="str">
        <f t="shared" si="2"/>
        <v/>
      </c>
      <c r="B33" s="183"/>
      <c r="C33" s="184"/>
      <c r="D33" s="184"/>
      <c r="E33" s="184"/>
      <c r="F33" s="190"/>
      <c r="G33" s="229" t="str">
        <f t="shared" ref="G33:G51" si="3">IF(F33&gt;0,(INT(POWER(42.5-F33,1.81)*4.99087)),"")</f>
        <v/>
      </c>
    </row>
    <row r="34" spans="1:7" s="86" customFormat="1" ht="14.1" customHeight="1">
      <c r="A34" s="87" t="str">
        <f t="shared" si="2"/>
        <v/>
      </c>
      <c r="B34" s="117"/>
      <c r="C34" s="102"/>
      <c r="D34" s="103"/>
      <c r="E34" s="104"/>
      <c r="F34" s="118"/>
      <c r="G34" s="88" t="str">
        <f t="shared" si="3"/>
        <v/>
      </c>
    </row>
    <row r="35" spans="1:7" s="86" customFormat="1" ht="14.1" customHeight="1">
      <c r="A35" s="87" t="str">
        <f t="shared" si="2"/>
        <v/>
      </c>
      <c r="B35" s="105"/>
      <c r="C35" s="106"/>
      <c r="D35" s="107"/>
      <c r="E35" s="108"/>
      <c r="F35" s="119"/>
      <c r="G35" s="88" t="str">
        <f t="shared" si="3"/>
        <v/>
      </c>
    </row>
    <row r="36" spans="1:7" s="86" customFormat="1" ht="14.1" customHeight="1" thickBot="1">
      <c r="A36" s="97" t="str">
        <f t="shared" si="2"/>
        <v/>
      </c>
      <c r="B36" s="121"/>
      <c r="C36" s="122"/>
      <c r="D36" s="122"/>
      <c r="E36" s="122"/>
      <c r="F36" s="123"/>
      <c r="G36" s="98" t="str">
        <f t="shared" si="3"/>
        <v/>
      </c>
    </row>
    <row r="37" spans="1:7" s="86" customFormat="1" ht="14.1" customHeight="1">
      <c r="A37" s="87" t="str">
        <f t="shared" si="2"/>
        <v/>
      </c>
      <c r="B37" s="101"/>
      <c r="C37" s="91"/>
      <c r="D37" s="110"/>
      <c r="E37" s="91"/>
      <c r="F37" s="109"/>
      <c r="G37" s="88" t="str">
        <f t="shared" si="3"/>
        <v/>
      </c>
    </row>
    <row r="38" spans="1:7" s="86" customFormat="1" ht="14.1" customHeight="1">
      <c r="A38" s="87" t="str">
        <f t="shared" si="2"/>
        <v/>
      </c>
      <c r="B38" s="101"/>
      <c r="C38" s="91"/>
      <c r="D38" s="110"/>
      <c r="E38" s="91"/>
      <c r="F38" s="109"/>
      <c r="G38" s="88" t="str">
        <f t="shared" si="3"/>
        <v/>
      </c>
    </row>
    <row r="39" spans="1:7" s="86" customFormat="1" ht="14.1" customHeight="1">
      <c r="A39" s="87" t="str">
        <f t="shared" si="2"/>
        <v/>
      </c>
      <c r="B39" s="101"/>
      <c r="C39" s="91"/>
      <c r="D39" s="110"/>
      <c r="E39" s="91"/>
      <c r="F39" s="109"/>
      <c r="G39" s="88" t="str">
        <f t="shared" si="3"/>
        <v/>
      </c>
    </row>
    <row r="40" spans="1:7" s="86" customFormat="1" ht="14.1" customHeight="1">
      <c r="A40" s="87" t="str">
        <f t="shared" si="2"/>
        <v/>
      </c>
      <c r="B40" s="101"/>
      <c r="C40" s="91"/>
      <c r="D40" s="110"/>
      <c r="E40" s="91"/>
      <c r="F40" s="109"/>
      <c r="G40" s="88" t="str">
        <f t="shared" si="3"/>
        <v/>
      </c>
    </row>
    <row r="41" spans="1:7" s="86" customFormat="1" ht="14.1" customHeight="1">
      <c r="A41" s="87" t="str">
        <f t="shared" si="2"/>
        <v/>
      </c>
      <c r="B41" s="101"/>
      <c r="C41" s="91"/>
      <c r="D41" s="110"/>
      <c r="E41" s="91"/>
      <c r="F41" s="109"/>
      <c r="G41" s="88" t="str">
        <f t="shared" si="3"/>
        <v/>
      </c>
    </row>
    <row r="42" spans="1:7" s="86" customFormat="1" ht="14.1" customHeight="1">
      <c r="A42" s="87" t="str">
        <f t="shared" si="2"/>
        <v/>
      </c>
      <c r="B42" s="101"/>
      <c r="C42" s="91"/>
      <c r="D42" s="110"/>
      <c r="E42" s="91"/>
      <c r="F42" s="109"/>
      <c r="G42" s="88" t="str">
        <f t="shared" si="3"/>
        <v/>
      </c>
    </row>
    <row r="43" spans="1:7" s="86" customFormat="1" ht="14.1" customHeight="1">
      <c r="A43" s="87" t="str">
        <f t="shared" si="2"/>
        <v/>
      </c>
      <c r="B43" s="101"/>
      <c r="C43" s="91"/>
      <c r="D43" s="110"/>
      <c r="E43" s="91"/>
      <c r="F43" s="109"/>
      <c r="G43" s="88" t="str">
        <f t="shared" si="3"/>
        <v/>
      </c>
    </row>
    <row r="44" spans="1:7" s="86" customFormat="1" ht="14.1" customHeight="1">
      <c r="A44" s="87" t="str">
        <f t="shared" si="2"/>
        <v/>
      </c>
      <c r="B44" s="101"/>
      <c r="C44" s="91"/>
      <c r="D44" s="110"/>
      <c r="E44" s="91"/>
      <c r="F44" s="109"/>
      <c r="G44" s="88" t="str">
        <f t="shared" si="3"/>
        <v/>
      </c>
    </row>
    <row r="45" spans="1:7" s="86" customFormat="1" ht="14.1" customHeight="1">
      <c r="A45" s="87" t="str">
        <f t="shared" si="2"/>
        <v/>
      </c>
      <c r="B45" s="101"/>
      <c r="C45" s="91"/>
      <c r="D45" s="110"/>
      <c r="E45" s="91"/>
      <c r="F45" s="109"/>
      <c r="G45" s="88" t="str">
        <f t="shared" si="3"/>
        <v/>
      </c>
    </row>
    <row r="46" spans="1:7" s="86" customFormat="1" ht="14.1" customHeight="1">
      <c r="A46" s="87" t="str">
        <f t="shared" si="2"/>
        <v/>
      </c>
      <c r="B46" s="101"/>
      <c r="C46" s="91"/>
      <c r="D46" s="110"/>
      <c r="E46" s="91"/>
      <c r="F46" s="109"/>
      <c r="G46" s="88" t="str">
        <f t="shared" si="3"/>
        <v/>
      </c>
    </row>
    <row r="47" spans="1:7" s="86" customFormat="1" ht="14.1" customHeight="1">
      <c r="A47" s="87" t="str">
        <f t="shared" si="2"/>
        <v/>
      </c>
      <c r="B47" s="101"/>
      <c r="C47" s="91"/>
      <c r="D47" s="110"/>
      <c r="E47" s="91"/>
      <c r="F47" s="109"/>
      <c r="G47" s="88" t="str">
        <f t="shared" si="3"/>
        <v/>
      </c>
    </row>
    <row r="48" spans="1:7" s="86" customFormat="1" ht="14.1" customHeight="1">
      <c r="A48" s="87" t="str">
        <f t="shared" si="2"/>
        <v/>
      </c>
      <c r="B48" s="101"/>
      <c r="C48" s="91"/>
      <c r="D48" s="110"/>
      <c r="E48" s="91"/>
      <c r="F48" s="109"/>
      <c r="G48" s="88" t="str">
        <f t="shared" si="3"/>
        <v/>
      </c>
    </row>
    <row r="49" spans="1:7" s="86" customFormat="1" ht="14.1" customHeight="1">
      <c r="A49" s="100" t="str">
        <f t="shared" si="2"/>
        <v/>
      </c>
      <c r="B49" s="111"/>
      <c r="C49" s="112"/>
      <c r="D49" s="113"/>
      <c r="E49" s="112"/>
      <c r="F49" s="70"/>
      <c r="G49" s="88" t="str">
        <f t="shared" si="3"/>
        <v/>
      </c>
    </row>
    <row r="50" spans="1:7" s="86" customFormat="1" ht="14.1" customHeight="1">
      <c r="A50" s="87" t="str">
        <f t="shared" si="2"/>
        <v/>
      </c>
      <c r="B50" s="101"/>
      <c r="C50" s="91"/>
      <c r="D50" s="110"/>
      <c r="E50" s="91"/>
      <c r="F50" s="109"/>
      <c r="G50" s="88" t="str">
        <f t="shared" si="3"/>
        <v/>
      </c>
    </row>
    <row r="51" spans="1:7" s="86" customFormat="1" ht="14.1" customHeight="1" thickBot="1">
      <c r="A51" s="97" t="str">
        <f t="shared" si="2"/>
        <v>48.</v>
      </c>
      <c r="B51" s="121"/>
      <c r="C51" s="124"/>
      <c r="D51" s="125"/>
      <c r="E51" s="124"/>
      <c r="F51" s="123">
        <v>32.4</v>
      </c>
      <c r="G51" s="88">
        <f t="shared" si="3"/>
        <v>328</v>
      </c>
    </row>
  </sheetData>
  <phoneticPr fontId="19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74" firstPageNumber="0" orientation="portrait" horizontalDpi="300" verticalDpi="300" r:id="rId1"/>
  <headerFooter alignWithMargins="0">
    <oddHeader>&amp;LCorny středoškoslký atletický pohár&amp;CKRAJSKÉ KOLO&amp;R23.9.2015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view="pageLayout" topLeftCell="A10" zoomScaleNormal="100" workbookViewId="0">
      <selection activeCell="B2" sqref="B2:I34"/>
    </sheetView>
  </sheetViews>
  <sheetFormatPr defaultRowHeight="12.75"/>
  <cols>
    <col min="1" max="1" width="4.140625" customWidth="1"/>
    <col min="2" max="2" width="4" customWidth="1"/>
    <col min="3" max="3" width="20" customWidth="1"/>
    <col min="4" max="4" width="7.7109375" style="218" customWidth="1"/>
    <col min="5" max="5" width="26.28515625" customWidth="1"/>
    <col min="6" max="6" width="3.28515625" style="1" customWidth="1"/>
    <col min="7" max="7" width="1" style="1" customWidth="1"/>
    <col min="8" max="8" width="6.5703125" style="126" customWidth="1"/>
    <col min="9" max="9" width="15.140625" style="1" customWidth="1"/>
  </cols>
  <sheetData>
    <row r="1" spans="1:14">
      <c r="E1" s="3"/>
      <c r="F1" s="127"/>
    </row>
    <row r="2" spans="1:14" s="81" customFormat="1" ht="21.95" customHeight="1">
      <c r="A2" s="253" t="s">
        <v>96</v>
      </c>
      <c r="B2" s="253"/>
      <c r="C2" s="230"/>
      <c r="D2" s="231"/>
      <c r="E2" s="251" t="s">
        <v>111</v>
      </c>
      <c r="F2" s="233"/>
      <c r="G2" s="233"/>
      <c r="H2" s="252"/>
      <c r="I2" s="251"/>
    </row>
    <row r="3" spans="1:14" s="86" customFormat="1" ht="23.25" customHeight="1" thickBot="1">
      <c r="A3" s="266"/>
      <c r="B3" s="355" t="s">
        <v>97</v>
      </c>
      <c r="C3" s="219" t="s">
        <v>98</v>
      </c>
      <c r="D3" s="385" t="s">
        <v>110</v>
      </c>
      <c r="E3" s="386" t="s">
        <v>100</v>
      </c>
      <c r="F3" s="387"/>
      <c r="G3" s="387" t="s">
        <v>101</v>
      </c>
      <c r="H3" s="388"/>
      <c r="I3" s="263" t="s">
        <v>102</v>
      </c>
      <c r="J3" s="131">
        <v>1.531712962962963E-3</v>
      </c>
    </row>
    <row r="4" spans="1:14" s="91" customFormat="1" ht="18" customHeight="1">
      <c r="A4" s="100" t="str">
        <f t="shared" ref="A4:A16" si="0">IF(F5&gt;0,(ROW()-3)&amp;".","")</f>
        <v>1.</v>
      </c>
      <c r="B4" s="269"/>
      <c r="C4" s="369" t="s">
        <v>237</v>
      </c>
      <c r="D4" s="370">
        <v>2000</v>
      </c>
      <c r="E4" s="384" t="s">
        <v>194</v>
      </c>
      <c r="F4" s="270">
        <v>3</v>
      </c>
      <c r="G4" s="258" t="str">
        <f t="shared" ref="G4:G30" si="1">IF(H4=0,"",":")</f>
        <v>:</v>
      </c>
      <c r="H4" s="271">
        <v>14.41</v>
      </c>
      <c r="I4" s="389">
        <f t="shared" ref="I4:I30" si="2">IF(H4&lt;&gt;"",(INT(POWER(254-(60*F4+H4),1.88)*0.11193)),"")</f>
        <v>243</v>
      </c>
      <c r="J4" s="89" t="s">
        <v>112</v>
      </c>
      <c r="K4" s="90"/>
      <c r="L4" s="90"/>
      <c r="M4" s="90"/>
      <c r="N4" s="90"/>
    </row>
    <row r="5" spans="1:14" s="91" customFormat="1" ht="18" customHeight="1">
      <c r="A5" s="100" t="str">
        <f t="shared" si="0"/>
        <v>2.</v>
      </c>
      <c r="B5" s="261"/>
      <c r="C5" s="175" t="s">
        <v>218</v>
      </c>
      <c r="D5" s="181">
        <v>1998</v>
      </c>
      <c r="E5" s="342" t="s">
        <v>211</v>
      </c>
      <c r="F5" s="255">
        <v>3</v>
      </c>
      <c r="G5" s="147" t="str">
        <f t="shared" si="1"/>
        <v>:</v>
      </c>
      <c r="H5" s="148">
        <v>7.75</v>
      </c>
      <c r="I5" s="390">
        <f t="shared" si="2"/>
        <v>297</v>
      </c>
      <c r="J5" s="90" t="s">
        <v>104</v>
      </c>
      <c r="K5" s="90"/>
      <c r="L5" s="90"/>
      <c r="M5" s="90"/>
      <c r="N5" s="90"/>
    </row>
    <row r="6" spans="1:14" s="91" customFormat="1" ht="18" customHeight="1">
      <c r="A6" s="100" t="str">
        <f t="shared" si="0"/>
        <v>3.</v>
      </c>
      <c r="B6" s="261"/>
      <c r="C6" s="333" t="s">
        <v>216</v>
      </c>
      <c r="D6" s="181">
        <v>1998</v>
      </c>
      <c r="E6" s="342" t="s">
        <v>211</v>
      </c>
      <c r="F6" s="137">
        <v>3</v>
      </c>
      <c r="G6" s="147" t="str">
        <f t="shared" si="1"/>
        <v>:</v>
      </c>
      <c r="H6" s="138">
        <v>6.92</v>
      </c>
      <c r="I6" s="139">
        <f t="shared" si="2"/>
        <v>304</v>
      </c>
      <c r="J6" s="94" t="s">
        <v>113</v>
      </c>
      <c r="K6" s="94"/>
      <c r="L6" s="94"/>
      <c r="M6" s="94"/>
      <c r="N6" s="95"/>
    </row>
    <row r="7" spans="1:14" s="91" customFormat="1" ht="18" customHeight="1">
      <c r="A7" s="100" t="str">
        <f t="shared" si="0"/>
        <v>4.</v>
      </c>
      <c r="B7" s="261"/>
      <c r="C7" s="333" t="s">
        <v>187</v>
      </c>
      <c r="D7" s="181">
        <v>1998</v>
      </c>
      <c r="E7" s="342" t="s">
        <v>181</v>
      </c>
      <c r="F7" s="137">
        <v>3</v>
      </c>
      <c r="G7" s="147" t="str">
        <f t="shared" si="1"/>
        <v>:</v>
      </c>
      <c r="H7" s="138">
        <v>2.74</v>
      </c>
      <c r="I7" s="139">
        <f t="shared" si="2"/>
        <v>340</v>
      </c>
      <c r="J7" s="96" t="s">
        <v>106</v>
      </c>
      <c r="K7" s="96"/>
      <c r="L7" s="96"/>
      <c r="M7" s="96"/>
      <c r="N7" s="95"/>
    </row>
    <row r="8" spans="1:14" s="91" customFormat="1" ht="18" customHeight="1">
      <c r="A8" s="100" t="str">
        <f t="shared" si="0"/>
        <v>5.</v>
      </c>
      <c r="B8" s="261"/>
      <c r="C8" s="333" t="s">
        <v>140</v>
      </c>
      <c r="D8" s="181">
        <v>2000</v>
      </c>
      <c r="E8" s="342" t="s">
        <v>133</v>
      </c>
      <c r="F8" s="137">
        <v>2</v>
      </c>
      <c r="G8" s="147" t="str">
        <f t="shared" si="1"/>
        <v>:</v>
      </c>
      <c r="H8" s="138">
        <v>59.83</v>
      </c>
      <c r="I8" s="139">
        <f t="shared" si="2"/>
        <v>367</v>
      </c>
      <c r="J8" s="96" t="s">
        <v>107</v>
      </c>
      <c r="K8" s="96"/>
      <c r="L8" s="96"/>
      <c r="M8" s="96"/>
      <c r="N8" s="95"/>
    </row>
    <row r="9" spans="1:14" s="91" customFormat="1" ht="18" customHeight="1" thickBot="1">
      <c r="A9" s="193" t="str">
        <f t="shared" si="0"/>
        <v>6.</v>
      </c>
      <c r="B9" s="273"/>
      <c r="C9" s="343" t="s">
        <v>127</v>
      </c>
      <c r="D9" s="185">
        <v>1999</v>
      </c>
      <c r="E9" s="344" t="s">
        <v>122</v>
      </c>
      <c r="F9" s="257">
        <v>2</v>
      </c>
      <c r="G9" s="200" t="str">
        <f t="shared" si="1"/>
        <v>:</v>
      </c>
      <c r="H9" s="201">
        <v>57.99</v>
      </c>
      <c r="I9" s="202">
        <f t="shared" si="2"/>
        <v>384</v>
      </c>
      <c r="J9" s="94" t="s">
        <v>108</v>
      </c>
      <c r="K9" s="94"/>
      <c r="L9" s="94"/>
      <c r="M9" s="94"/>
      <c r="N9" s="95"/>
    </row>
    <row r="10" spans="1:14" s="91" customFormat="1" ht="18" customHeight="1">
      <c r="A10" s="274" t="str">
        <f t="shared" si="0"/>
        <v>7.</v>
      </c>
      <c r="B10" s="275"/>
      <c r="C10" s="367" t="s">
        <v>227</v>
      </c>
      <c r="D10" s="240">
        <v>1997</v>
      </c>
      <c r="E10" s="411" t="s">
        <v>222</v>
      </c>
      <c r="F10" s="276">
        <v>2</v>
      </c>
      <c r="G10" s="277" t="str">
        <f t="shared" si="1"/>
        <v>:</v>
      </c>
      <c r="H10" s="278">
        <v>57.44</v>
      </c>
      <c r="I10" s="279">
        <f t="shared" si="2"/>
        <v>389</v>
      </c>
    </row>
    <row r="11" spans="1:14" s="91" customFormat="1" ht="18" customHeight="1">
      <c r="A11" s="100" t="str">
        <f t="shared" si="0"/>
        <v>8.</v>
      </c>
      <c r="B11" s="261"/>
      <c r="C11" s="175" t="s">
        <v>225</v>
      </c>
      <c r="D11" s="181">
        <v>1998</v>
      </c>
      <c r="E11" s="410" t="s">
        <v>222</v>
      </c>
      <c r="F11" s="143">
        <v>2</v>
      </c>
      <c r="G11" s="147" t="str">
        <f t="shared" si="1"/>
        <v>:</v>
      </c>
      <c r="H11" s="145">
        <v>51.4</v>
      </c>
      <c r="I11" s="146">
        <f t="shared" si="2"/>
        <v>449</v>
      </c>
    </row>
    <row r="12" spans="1:14" s="91" customFormat="1" ht="18" customHeight="1">
      <c r="A12" s="100" t="str">
        <f t="shared" si="0"/>
        <v>9.</v>
      </c>
      <c r="B12" s="261"/>
      <c r="C12" s="333" t="s">
        <v>188</v>
      </c>
      <c r="D12" s="181">
        <v>2000</v>
      </c>
      <c r="E12" s="413" t="s">
        <v>181</v>
      </c>
      <c r="F12" s="137">
        <v>2</v>
      </c>
      <c r="G12" s="147" t="str">
        <f t="shared" si="1"/>
        <v>:</v>
      </c>
      <c r="H12" s="138">
        <v>47.98</v>
      </c>
      <c r="I12" s="139">
        <f t="shared" si="2"/>
        <v>485</v>
      </c>
    </row>
    <row r="13" spans="1:14" s="91" customFormat="1" ht="18" customHeight="1">
      <c r="A13" s="100" t="str">
        <f t="shared" si="0"/>
        <v>10.</v>
      </c>
      <c r="B13" s="261"/>
      <c r="C13" s="333" t="s">
        <v>259</v>
      </c>
      <c r="D13" s="181">
        <v>1998</v>
      </c>
      <c r="E13" s="342" t="s">
        <v>194</v>
      </c>
      <c r="F13" s="137">
        <v>2</v>
      </c>
      <c r="G13" s="147" t="str">
        <f t="shared" si="1"/>
        <v>:</v>
      </c>
      <c r="H13" s="138">
        <v>46.13</v>
      </c>
      <c r="I13" s="139">
        <f t="shared" si="2"/>
        <v>505</v>
      </c>
    </row>
    <row r="14" spans="1:14" s="91" customFormat="1" ht="18" customHeight="1">
      <c r="A14" s="100" t="str">
        <f t="shared" si="0"/>
        <v>11.</v>
      </c>
      <c r="B14" s="261"/>
      <c r="C14" s="333" t="s">
        <v>236</v>
      </c>
      <c r="D14" s="181">
        <v>1998</v>
      </c>
      <c r="E14" s="342" t="s">
        <v>194</v>
      </c>
      <c r="F14" s="137">
        <v>2</v>
      </c>
      <c r="G14" s="147" t="str">
        <f t="shared" si="1"/>
        <v>:</v>
      </c>
      <c r="H14" s="138">
        <v>45.86</v>
      </c>
      <c r="I14" s="139">
        <f t="shared" si="2"/>
        <v>508</v>
      </c>
    </row>
    <row r="15" spans="1:14" s="91" customFormat="1" ht="18" customHeight="1" thickBot="1">
      <c r="A15" s="193" t="str">
        <f t="shared" si="0"/>
        <v>12.</v>
      </c>
      <c r="B15" s="273"/>
      <c r="C15" s="219" t="s">
        <v>153</v>
      </c>
      <c r="D15" s="184"/>
      <c r="E15" s="342" t="s">
        <v>145</v>
      </c>
      <c r="F15" s="199">
        <v>2</v>
      </c>
      <c r="G15" s="178" t="str">
        <f t="shared" si="1"/>
        <v>:</v>
      </c>
      <c r="H15" s="201">
        <v>45.12</v>
      </c>
      <c r="I15" s="202">
        <f t="shared" si="2"/>
        <v>516</v>
      </c>
    </row>
    <row r="16" spans="1:14" s="91" customFormat="1" ht="18" customHeight="1">
      <c r="A16" s="274" t="str">
        <f t="shared" si="0"/>
        <v>13.</v>
      </c>
      <c r="B16" s="275"/>
      <c r="C16" s="340" t="s">
        <v>154</v>
      </c>
      <c r="D16" s="240"/>
      <c r="E16" s="345" t="s">
        <v>145</v>
      </c>
      <c r="F16" s="280">
        <v>2</v>
      </c>
      <c r="G16" s="277" t="str">
        <f t="shared" si="1"/>
        <v>:</v>
      </c>
      <c r="H16" s="278">
        <v>42.78</v>
      </c>
      <c r="I16" s="279">
        <f t="shared" si="2"/>
        <v>541</v>
      </c>
    </row>
    <row r="17" spans="1:9" s="91" customFormat="1" ht="18" customHeight="1">
      <c r="A17" s="100" t="str">
        <f>IF(H18&lt;&gt;"",(ROW()-3)&amp;".","")</f>
        <v>14.</v>
      </c>
      <c r="B17" s="261"/>
      <c r="C17" s="333" t="s">
        <v>174</v>
      </c>
      <c r="D17" s="181">
        <v>1998</v>
      </c>
      <c r="E17" s="346" t="s">
        <v>169</v>
      </c>
      <c r="F17" s="103">
        <v>2</v>
      </c>
      <c r="G17" s="144" t="str">
        <f t="shared" si="1"/>
        <v>:</v>
      </c>
      <c r="H17" s="414">
        <v>39.700000000000003</v>
      </c>
      <c r="I17" s="146">
        <f t="shared" si="2"/>
        <v>576</v>
      </c>
    </row>
    <row r="18" spans="1:9" s="91" customFormat="1" ht="18" customHeight="1">
      <c r="A18" s="100" t="str">
        <f t="shared" ref="A18:A27" si="3">IF(F19&gt;0,(ROW()-3)&amp;".","")</f>
        <v>15.</v>
      </c>
      <c r="B18" s="261"/>
      <c r="C18" s="333" t="s">
        <v>137</v>
      </c>
      <c r="D18" s="181">
        <v>1997</v>
      </c>
      <c r="E18" s="346" t="s">
        <v>133</v>
      </c>
      <c r="F18" s="107">
        <v>2</v>
      </c>
      <c r="G18" s="141" t="str">
        <f t="shared" si="1"/>
        <v>:</v>
      </c>
      <c r="H18" s="138">
        <v>39.49</v>
      </c>
      <c r="I18" s="139">
        <f t="shared" si="2"/>
        <v>579</v>
      </c>
    </row>
    <row r="19" spans="1:9" s="91" customFormat="1" ht="18" customHeight="1">
      <c r="A19" s="100" t="str">
        <f t="shared" si="3"/>
        <v>16.</v>
      </c>
      <c r="B19" s="261"/>
      <c r="C19" s="175" t="s">
        <v>226</v>
      </c>
      <c r="D19" s="181">
        <v>1998</v>
      </c>
      <c r="E19" s="175" t="s">
        <v>222</v>
      </c>
      <c r="F19" s="207">
        <v>2</v>
      </c>
      <c r="G19" s="211" t="str">
        <f t="shared" si="1"/>
        <v>:</v>
      </c>
      <c r="H19" s="209">
        <v>39.21</v>
      </c>
      <c r="I19" s="146">
        <f t="shared" si="2"/>
        <v>582</v>
      </c>
    </row>
    <row r="20" spans="1:9" s="91" customFormat="1" ht="18" customHeight="1">
      <c r="A20" s="100" t="str">
        <f t="shared" si="3"/>
        <v>17.</v>
      </c>
      <c r="B20" s="261"/>
      <c r="C20" s="333" t="s">
        <v>205</v>
      </c>
      <c r="D20" s="181">
        <v>1999</v>
      </c>
      <c r="E20" s="346" t="s">
        <v>201</v>
      </c>
      <c r="F20" s="107">
        <v>2</v>
      </c>
      <c r="G20" s="141" t="str">
        <f t="shared" si="1"/>
        <v>:</v>
      </c>
      <c r="H20" s="138">
        <v>33.700000000000003</v>
      </c>
      <c r="I20" s="139">
        <f t="shared" si="2"/>
        <v>647</v>
      </c>
    </row>
    <row r="21" spans="1:9" s="91" customFormat="1" ht="18" customHeight="1" thickBot="1">
      <c r="A21" s="193" t="str">
        <f t="shared" si="3"/>
        <v>18.</v>
      </c>
      <c r="B21" s="273"/>
      <c r="C21" s="343" t="s">
        <v>239</v>
      </c>
      <c r="D21" s="185">
        <v>1999</v>
      </c>
      <c r="E21" s="344" t="s">
        <v>169</v>
      </c>
      <c r="F21" s="257">
        <v>2</v>
      </c>
      <c r="G21" s="178" t="str">
        <f t="shared" si="1"/>
        <v>:</v>
      </c>
      <c r="H21" s="201">
        <v>33.090000000000003</v>
      </c>
      <c r="I21" s="202">
        <f t="shared" si="2"/>
        <v>655</v>
      </c>
    </row>
    <row r="22" spans="1:9" s="91" customFormat="1" ht="18" customHeight="1" thickBot="1">
      <c r="A22" s="274" t="str">
        <f t="shared" si="3"/>
        <v>19.</v>
      </c>
      <c r="B22" s="275"/>
      <c r="C22" s="340" t="s">
        <v>173</v>
      </c>
      <c r="D22" s="240">
        <v>1999</v>
      </c>
      <c r="E22" s="341" t="s">
        <v>169</v>
      </c>
      <c r="F22" s="276">
        <v>2</v>
      </c>
      <c r="G22" s="281" t="str">
        <f t="shared" si="1"/>
        <v>:</v>
      </c>
      <c r="H22" s="278">
        <v>32.090000000000003</v>
      </c>
      <c r="I22" s="279">
        <f t="shared" si="2"/>
        <v>667</v>
      </c>
    </row>
    <row r="23" spans="1:9" s="91" customFormat="1" ht="18" customHeight="1">
      <c r="A23" s="100" t="str">
        <f t="shared" si="3"/>
        <v>20.</v>
      </c>
      <c r="B23" s="261"/>
      <c r="C23" s="333" t="s">
        <v>162</v>
      </c>
      <c r="D23" s="254">
        <v>1997</v>
      </c>
      <c r="E23" s="342" t="s">
        <v>157</v>
      </c>
      <c r="F23" s="143">
        <v>2</v>
      </c>
      <c r="G23" s="144" t="str">
        <f t="shared" si="1"/>
        <v>:</v>
      </c>
      <c r="H23" s="145">
        <v>30.23</v>
      </c>
      <c r="I23" s="146">
        <f t="shared" si="2"/>
        <v>690</v>
      </c>
    </row>
    <row r="24" spans="1:9" s="91" customFormat="1" ht="18" customHeight="1">
      <c r="A24" s="100" t="str">
        <f t="shared" si="3"/>
        <v>21.</v>
      </c>
      <c r="B24" s="261"/>
      <c r="C24" s="333" t="s">
        <v>125</v>
      </c>
      <c r="D24" s="181">
        <v>2000</v>
      </c>
      <c r="E24" s="342" t="s">
        <v>122</v>
      </c>
      <c r="F24" s="137">
        <v>2</v>
      </c>
      <c r="G24" s="141" t="str">
        <f t="shared" si="1"/>
        <v>:</v>
      </c>
      <c r="H24" s="138">
        <v>30.26</v>
      </c>
      <c r="I24" s="139">
        <f t="shared" si="2"/>
        <v>690</v>
      </c>
    </row>
    <row r="25" spans="1:9" s="91" customFormat="1" ht="18" customHeight="1">
      <c r="A25" s="100" t="str">
        <f t="shared" si="3"/>
        <v>22.</v>
      </c>
      <c r="B25" s="261"/>
      <c r="C25" s="333" t="s">
        <v>139</v>
      </c>
      <c r="D25" s="181">
        <v>1998</v>
      </c>
      <c r="E25" s="342" t="s">
        <v>133</v>
      </c>
      <c r="F25" s="137">
        <v>2</v>
      </c>
      <c r="G25" s="141" t="str">
        <f t="shared" si="1"/>
        <v>:</v>
      </c>
      <c r="H25" s="138">
        <v>29.89</v>
      </c>
      <c r="I25" s="139">
        <f t="shared" si="2"/>
        <v>694</v>
      </c>
    </row>
    <row r="26" spans="1:9" s="91" customFormat="1" ht="18" customHeight="1">
      <c r="A26" s="100" t="str">
        <f t="shared" si="3"/>
        <v>23.</v>
      </c>
      <c r="B26" s="261"/>
      <c r="C26" s="333" t="s">
        <v>126</v>
      </c>
      <c r="D26" s="181">
        <v>2000</v>
      </c>
      <c r="E26" s="342" t="s">
        <v>122</v>
      </c>
      <c r="F26" s="137">
        <v>2</v>
      </c>
      <c r="G26" s="141" t="str">
        <f t="shared" si="1"/>
        <v>:</v>
      </c>
      <c r="H26" s="138">
        <v>29.38</v>
      </c>
      <c r="I26" s="139">
        <f t="shared" si="2"/>
        <v>701</v>
      </c>
    </row>
    <row r="27" spans="1:9" s="91" customFormat="1" ht="18" customHeight="1" thickBot="1">
      <c r="A27" s="193" t="str">
        <f t="shared" si="3"/>
        <v>24.</v>
      </c>
      <c r="B27" s="273"/>
      <c r="C27" s="343" t="s">
        <v>152</v>
      </c>
      <c r="D27" s="185"/>
      <c r="E27" s="344" t="s">
        <v>145</v>
      </c>
      <c r="F27" s="257">
        <v>2</v>
      </c>
      <c r="G27" s="178" t="str">
        <f t="shared" si="1"/>
        <v>:</v>
      </c>
      <c r="H27" s="201">
        <v>29.28</v>
      </c>
      <c r="I27" s="202">
        <f t="shared" si="2"/>
        <v>702</v>
      </c>
    </row>
    <row r="28" spans="1:9" s="91" customFormat="1" ht="18" customHeight="1">
      <c r="A28" s="87" t="str">
        <f t="shared" ref="A28:A51" si="4">IF(F29&gt;0,(ROW()-3)&amp;".","")</f>
        <v>25.</v>
      </c>
      <c r="B28" s="269"/>
      <c r="C28" s="340" t="s">
        <v>161</v>
      </c>
      <c r="D28" s="240">
        <v>1999</v>
      </c>
      <c r="E28" s="345" t="s">
        <v>157</v>
      </c>
      <c r="F28" s="270">
        <v>2</v>
      </c>
      <c r="G28" s="258" t="str">
        <f t="shared" si="1"/>
        <v>:</v>
      </c>
      <c r="H28" s="271">
        <v>29.02</v>
      </c>
      <c r="I28" s="272">
        <f t="shared" si="2"/>
        <v>705</v>
      </c>
    </row>
    <row r="29" spans="1:9" s="91" customFormat="1" ht="18" customHeight="1">
      <c r="A29" s="87" t="str">
        <f t="shared" si="4"/>
        <v>26.</v>
      </c>
      <c r="B29" s="261"/>
      <c r="C29" s="333" t="s">
        <v>186</v>
      </c>
      <c r="D29" s="181">
        <v>1997</v>
      </c>
      <c r="E29" s="346" t="s">
        <v>181</v>
      </c>
      <c r="F29" s="207">
        <v>2</v>
      </c>
      <c r="G29" s="262" t="str">
        <f t="shared" si="1"/>
        <v>:</v>
      </c>
      <c r="H29" s="259">
        <v>27.58</v>
      </c>
      <c r="I29" s="260">
        <f t="shared" si="2"/>
        <v>724</v>
      </c>
    </row>
    <row r="30" spans="1:9" s="91" customFormat="1" ht="18" customHeight="1">
      <c r="A30" s="100" t="str">
        <f t="shared" si="4"/>
        <v/>
      </c>
      <c r="B30" s="261"/>
      <c r="C30" s="333" t="s">
        <v>204</v>
      </c>
      <c r="D30" s="181">
        <v>1997</v>
      </c>
      <c r="E30" s="346" t="s">
        <v>201</v>
      </c>
      <c r="F30" s="207">
        <v>2</v>
      </c>
      <c r="G30" s="211" t="str">
        <f t="shared" si="1"/>
        <v>:</v>
      </c>
      <c r="H30" s="209">
        <v>27.3</v>
      </c>
      <c r="I30" s="205">
        <f t="shared" si="2"/>
        <v>727</v>
      </c>
    </row>
    <row r="31" spans="1:9" s="91" customFormat="1" ht="18" customHeight="1">
      <c r="A31" s="87" t="str">
        <f t="shared" si="4"/>
        <v/>
      </c>
      <c r="B31" s="261"/>
      <c r="C31" s="175" t="s">
        <v>217</v>
      </c>
      <c r="D31" s="181">
        <v>1997</v>
      </c>
      <c r="E31" s="175" t="s">
        <v>211</v>
      </c>
      <c r="F31" s="207"/>
      <c r="G31" s="211"/>
      <c r="H31" s="209"/>
      <c r="I31" s="205" t="s">
        <v>258</v>
      </c>
    </row>
    <row r="32" spans="1:9" s="91" customFormat="1" ht="18" customHeight="1">
      <c r="A32" s="87" t="str">
        <f t="shared" si="4"/>
        <v/>
      </c>
      <c r="B32" s="261"/>
      <c r="C32" s="175"/>
      <c r="D32" s="181"/>
      <c r="E32" s="175"/>
      <c r="F32" s="207"/>
      <c r="G32" s="211" t="str">
        <f>IF(H32=0,"",":")</f>
        <v/>
      </c>
      <c r="H32" s="209"/>
      <c r="I32" s="205" t="str">
        <f>IF(H32&lt;&gt;"",(INT(POWER(254-(60*F32+H32),1.88)*0.11193)),"")</f>
        <v/>
      </c>
    </row>
    <row r="33" spans="1:9" s="91" customFormat="1" ht="18" customHeight="1">
      <c r="A33" s="87" t="str">
        <f t="shared" si="4"/>
        <v/>
      </c>
      <c r="B33" s="261"/>
      <c r="C33" s="333"/>
      <c r="D33" s="181"/>
      <c r="E33" s="357"/>
      <c r="F33" s="207"/>
      <c r="G33" s="211" t="str">
        <f>IF(H33=0,"",":")</f>
        <v/>
      </c>
      <c r="H33" s="209"/>
      <c r="I33" s="205" t="str">
        <f t="shared" ref="I33:I52" si="5">IF(H33&lt;&gt;"",(INT(POWER(254-(60*F33+H33),1.88)*0.11193)),"")</f>
        <v/>
      </c>
    </row>
    <row r="34" spans="1:9" s="91" customFormat="1" ht="14.1" customHeight="1" thickBot="1">
      <c r="A34" s="100" t="str">
        <f t="shared" si="4"/>
        <v/>
      </c>
      <c r="B34" s="282"/>
      <c r="C34" s="184"/>
      <c r="D34" s="184"/>
      <c r="E34" s="184"/>
      <c r="F34" s="208"/>
      <c r="G34" s="212" t="str">
        <f>IF(H34=0,"",":")</f>
        <v/>
      </c>
      <c r="H34" s="210"/>
      <c r="I34" s="206" t="str">
        <f t="shared" si="5"/>
        <v/>
      </c>
    </row>
    <row r="35" spans="1:9" s="91" customFormat="1" ht="14.1" customHeight="1">
      <c r="A35" s="87" t="str">
        <f t="shared" si="4"/>
        <v/>
      </c>
      <c r="B35" s="117"/>
      <c r="C35" s="102"/>
      <c r="D35" s="103"/>
      <c r="E35" s="102"/>
      <c r="F35" s="103"/>
      <c r="G35" s="144" t="str">
        <f t="shared" ref="G35:G52" si="6">IF(H35=0,"",":")</f>
        <v/>
      </c>
      <c r="H35" s="145"/>
      <c r="I35" s="146" t="str">
        <f t="shared" si="5"/>
        <v/>
      </c>
    </row>
    <row r="36" spans="1:9" s="91" customFormat="1" ht="14.1" customHeight="1">
      <c r="A36" s="87" t="str">
        <f t="shared" si="4"/>
        <v/>
      </c>
      <c r="B36" s="105"/>
      <c r="C36" s="106"/>
      <c r="D36" s="107"/>
      <c r="E36" s="106"/>
      <c r="F36" s="107"/>
      <c r="G36" s="141" t="str">
        <f t="shared" si="6"/>
        <v/>
      </c>
      <c r="H36" s="138"/>
      <c r="I36" s="139" t="str">
        <f t="shared" si="5"/>
        <v/>
      </c>
    </row>
    <row r="37" spans="1:9" s="91" customFormat="1" ht="14.1" customHeight="1">
      <c r="A37" s="87" t="str">
        <f t="shared" si="4"/>
        <v/>
      </c>
      <c r="B37" s="105"/>
      <c r="C37" s="106"/>
      <c r="D37" s="107"/>
      <c r="E37" s="106"/>
      <c r="F37" s="107"/>
      <c r="G37" s="141" t="str">
        <f t="shared" si="6"/>
        <v/>
      </c>
      <c r="H37" s="138"/>
      <c r="I37" s="88" t="str">
        <f t="shared" si="5"/>
        <v/>
      </c>
    </row>
    <row r="38" spans="1:9" s="91" customFormat="1" ht="14.1" customHeight="1">
      <c r="A38" s="87" t="str">
        <f t="shared" si="4"/>
        <v/>
      </c>
      <c r="B38" s="101"/>
      <c r="C38" s="106"/>
      <c r="D38" s="107"/>
      <c r="E38" s="106"/>
      <c r="F38" s="107"/>
      <c r="G38" s="141" t="str">
        <f t="shared" si="6"/>
        <v/>
      </c>
      <c r="H38" s="138"/>
      <c r="I38" s="88" t="str">
        <f t="shared" si="5"/>
        <v/>
      </c>
    </row>
    <row r="39" spans="1:9" s="91" customFormat="1" ht="14.1" customHeight="1">
      <c r="A39" s="87" t="str">
        <f t="shared" si="4"/>
        <v/>
      </c>
      <c r="B39" s="101"/>
      <c r="D39" s="110"/>
      <c r="F39" s="110"/>
      <c r="G39" s="133" t="str">
        <f t="shared" si="6"/>
        <v/>
      </c>
      <c r="H39" s="134"/>
      <c r="I39" s="88" t="str">
        <f t="shared" si="5"/>
        <v/>
      </c>
    </row>
    <row r="40" spans="1:9" s="91" customFormat="1" ht="14.1" customHeight="1">
      <c r="A40" s="87" t="str">
        <f t="shared" si="4"/>
        <v/>
      </c>
      <c r="B40" s="101"/>
      <c r="D40" s="110"/>
      <c r="F40" s="110"/>
      <c r="G40" s="133" t="str">
        <f t="shared" si="6"/>
        <v/>
      </c>
      <c r="H40" s="134"/>
      <c r="I40" s="88" t="str">
        <f t="shared" si="5"/>
        <v/>
      </c>
    </row>
    <row r="41" spans="1:9" s="91" customFormat="1" ht="14.1" customHeight="1">
      <c r="A41" s="87" t="str">
        <f t="shared" si="4"/>
        <v/>
      </c>
      <c r="B41" s="101"/>
      <c r="D41" s="110"/>
      <c r="F41" s="110"/>
      <c r="G41" s="133" t="str">
        <f t="shared" si="6"/>
        <v/>
      </c>
      <c r="H41" s="134"/>
      <c r="I41" s="88" t="str">
        <f t="shared" si="5"/>
        <v/>
      </c>
    </row>
    <row r="42" spans="1:9" s="91" customFormat="1" ht="14.1" customHeight="1">
      <c r="A42" s="87" t="str">
        <f t="shared" si="4"/>
        <v/>
      </c>
      <c r="B42" s="101"/>
      <c r="D42" s="110"/>
      <c r="F42" s="110"/>
      <c r="G42" s="133" t="str">
        <f t="shared" si="6"/>
        <v/>
      </c>
      <c r="H42" s="134"/>
      <c r="I42" s="88" t="str">
        <f t="shared" si="5"/>
        <v/>
      </c>
    </row>
    <row r="43" spans="1:9" s="91" customFormat="1" ht="14.1" customHeight="1">
      <c r="A43" s="87" t="str">
        <f t="shared" si="4"/>
        <v/>
      </c>
      <c r="B43" s="101"/>
      <c r="D43" s="110"/>
      <c r="F43" s="110"/>
      <c r="G43" s="133" t="str">
        <f t="shared" si="6"/>
        <v/>
      </c>
      <c r="H43" s="134"/>
      <c r="I43" s="88" t="str">
        <f t="shared" si="5"/>
        <v/>
      </c>
    </row>
    <row r="44" spans="1:9" s="91" customFormat="1" ht="14.1" customHeight="1">
      <c r="A44" s="87" t="str">
        <f t="shared" si="4"/>
        <v/>
      </c>
      <c r="B44" s="101"/>
      <c r="D44" s="110"/>
      <c r="F44" s="110"/>
      <c r="G44" s="133" t="str">
        <f t="shared" si="6"/>
        <v/>
      </c>
      <c r="H44" s="134"/>
      <c r="I44" s="88" t="str">
        <f t="shared" si="5"/>
        <v/>
      </c>
    </row>
    <row r="45" spans="1:9" s="91" customFormat="1" ht="14.1" customHeight="1">
      <c r="A45" s="87" t="str">
        <f t="shared" si="4"/>
        <v/>
      </c>
      <c r="B45" s="101"/>
      <c r="D45" s="110"/>
      <c r="F45" s="110"/>
      <c r="G45" s="133" t="str">
        <f t="shared" si="6"/>
        <v/>
      </c>
      <c r="H45" s="134"/>
      <c r="I45" s="88" t="str">
        <f t="shared" si="5"/>
        <v/>
      </c>
    </row>
    <row r="46" spans="1:9" s="91" customFormat="1" ht="14.1" customHeight="1">
      <c r="A46" s="87" t="str">
        <f t="shared" si="4"/>
        <v/>
      </c>
      <c r="B46" s="101"/>
      <c r="D46" s="110"/>
      <c r="F46" s="110"/>
      <c r="G46" s="133" t="str">
        <f t="shared" si="6"/>
        <v/>
      </c>
      <c r="H46" s="134"/>
      <c r="I46" s="88" t="str">
        <f t="shared" si="5"/>
        <v/>
      </c>
    </row>
    <row r="47" spans="1:9" s="91" customFormat="1" ht="14.1" customHeight="1">
      <c r="A47" s="87" t="str">
        <f t="shared" si="4"/>
        <v/>
      </c>
      <c r="B47" s="101"/>
      <c r="D47" s="110"/>
      <c r="F47" s="110"/>
      <c r="G47" s="133" t="str">
        <f t="shared" si="6"/>
        <v/>
      </c>
      <c r="H47" s="134"/>
      <c r="I47" s="88" t="str">
        <f t="shared" si="5"/>
        <v/>
      </c>
    </row>
    <row r="48" spans="1:9" s="91" customFormat="1" ht="14.1" customHeight="1">
      <c r="A48" s="87" t="str">
        <f t="shared" si="4"/>
        <v/>
      </c>
      <c r="B48" s="101"/>
      <c r="D48" s="110"/>
      <c r="F48" s="110"/>
      <c r="G48" s="133" t="str">
        <f t="shared" si="6"/>
        <v/>
      </c>
      <c r="H48" s="134"/>
      <c r="I48" s="88" t="str">
        <f t="shared" si="5"/>
        <v/>
      </c>
    </row>
    <row r="49" spans="1:9" s="91" customFormat="1" ht="14.1" customHeight="1">
      <c r="A49" s="100" t="str">
        <f t="shared" si="4"/>
        <v/>
      </c>
      <c r="B49" s="111"/>
      <c r="D49" s="110"/>
      <c r="F49" s="110"/>
      <c r="G49" s="133" t="str">
        <f t="shared" si="6"/>
        <v/>
      </c>
      <c r="H49" s="134"/>
      <c r="I49" s="88" t="str">
        <f t="shared" si="5"/>
        <v/>
      </c>
    </row>
    <row r="50" spans="1:9" s="91" customFormat="1" ht="14.1" customHeight="1">
      <c r="A50" s="87" t="str">
        <f t="shared" si="4"/>
        <v/>
      </c>
      <c r="B50" s="101"/>
      <c r="C50" s="112"/>
      <c r="D50" s="113"/>
      <c r="E50" s="112"/>
      <c r="F50" s="113"/>
      <c r="G50" s="147" t="str">
        <f t="shared" si="6"/>
        <v/>
      </c>
      <c r="H50" s="148"/>
      <c r="I50" s="88" t="str">
        <f t="shared" si="5"/>
        <v/>
      </c>
    </row>
    <row r="51" spans="1:9" s="91" customFormat="1" ht="14.1" customHeight="1" thickBot="1">
      <c r="A51" s="97" t="str">
        <f t="shared" si="4"/>
        <v>48.</v>
      </c>
      <c r="B51" s="121"/>
      <c r="D51" s="110"/>
      <c r="F51" s="110"/>
      <c r="G51" s="133" t="str">
        <f t="shared" si="6"/>
        <v/>
      </c>
      <c r="H51" s="134"/>
      <c r="I51" s="88" t="str">
        <f t="shared" si="5"/>
        <v/>
      </c>
    </row>
    <row r="52" spans="1:9" ht="16.5" thickBot="1">
      <c r="C52" s="124"/>
      <c r="D52" s="125"/>
      <c r="E52" s="124"/>
      <c r="F52" s="125">
        <v>3</v>
      </c>
      <c r="G52" s="149" t="str">
        <f t="shared" si="6"/>
        <v>:</v>
      </c>
      <c r="H52" s="150">
        <v>55</v>
      </c>
      <c r="I52" s="88">
        <f t="shared" si="5"/>
        <v>28</v>
      </c>
    </row>
  </sheetData>
  <phoneticPr fontId="19" type="noConversion"/>
  <dataValidations count="3">
    <dataValidation type="whole" operator="lessThanOrEqual" allowBlank="1" showInputMessage="1" showErrorMessage="1" prompt="Dvojtečka se udělá sama, až napíšeš sekundy" sqref="G5:G52">
      <formula1>0</formula1>
      <formula2>0</formula2>
    </dataValidation>
    <dataValidation allowBlank="1" showInputMessage="1" showErrorMessage="1" prompt="Buňka obsahuje vzorec, NEPŘEPSAT!" sqref="I5:I52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76" firstPageNumber="0" orientation="portrait" verticalDpi="300" r:id="rId1"/>
  <headerFooter alignWithMargins="0">
    <oddHeader>&amp;LCorny středoškoslký atletický pohár&amp;CKRAJSKÉ KOLO&amp;R23.9.2015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view="pageLayout" topLeftCell="C1" zoomScaleNormal="100" workbookViewId="0">
      <selection activeCell="C2" sqref="C2:S31"/>
    </sheetView>
  </sheetViews>
  <sheetFormatPr defaultRowHeight="12.75"/>
  <cols>
    <col min="1" max="1" width="5.7109375" hidden="1" customWidth="1"/>
    <col min="2" max="2" width="5.42578125" hidden="1" customWidth="1"/>
    <col min="3" max="3" width="5.5703125" customWidth="1"/>
    <col min="4" max="4" width="4.7109375" customWidth="1"/>
    <col min="5" max="5" width="19" customWidth="1"/>
    <col min="6" max="6" width="7.7109375" customWidth="1"/>
    <col min="7" max="7" width="27.85546875" customWidth="1"/>
  </cols>
  <sheetData>
    <row r="1" spans="1:19" ht="18">
      <c r="A1" s="75"/>
      <c r="B1" s="75"/>
      <c r="C1" s="76"/>
      <c r="D1" s="77"/>
      <c r="E1" s="7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80"/>
      <c r="R1" s="377"/>
      <c r="S1" s="377"/>
    </row>
    <row r="2" spans="1:19" ht="18">
      <c r="C2" s="75" t="s">
        <v>96</v>
      </c>
      <c r="D2" s="75"/>
      <c r="E2" s="76"/>
      <c r="F2" s="77"/>
      <c r="G2" s="7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80" t="s">
        <v>114</v>
      </c>
    </row>
    <row r="3" spans="1:19" ht="16.5" thickBot="1">
      <c r="C3" s="373"/>
      <c r="D3" s="374" t="s">
        <v>97</v>
      </c>
      <c r="E3" s="373" t="s">
        <v>98</v>
      </c>
      <c r="F3" s="375" t="s">
        <v>110</v>
      </c>
      <c r="G3" s="373" t="s">
        <v>100</v>
      </c>
      <c r="H3" s="376" t="s">
        <v>101</v>
      </c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</row>
    <row r="4" spans="1:19" ht="20.85" customHeight="1">
      <c r="C4" s="368"/>
      <c r="D4" s="182"/>
      <c r="E4" s="331" t="s">
        <v>126</v>
      </c>
      <c r="F4" s="332">
        <v>2000</v>
      </c>
      <c r="G4" s="347" t="s">
        <v>122</v>
      </c>
      <c r="H4" s="371"/>
      <c r="I4" s="372"/>
      <c r="J4" s="132"/>
      <c r="K4" s="132"/>
      <c r="L4" s="132"/>
      <c r="M4" s="132"/>
      <c r="N4" s="132"/>
      <c r="O4" s="132"/>
      <c r="P4" s="132"/>
      <c r="Q4" s="132"/>
      <c r="R4" s="132"/>
      <c r="S4" s="146"/>
    </row>
    <row r="5" spans="1:19" ht="20.85" customHeight="1">
      <c r="C5" s="221"/>
      <c r="D5" s="180"/>
      <c r="E5" s="217" t="s">
        <v>128</v>
      </c>
      <c r="F5" s="181">
        <v>1997</v>
      </c>
      <c r="G5" s="346" t="s">
        <v>122</v>
      </c>
      <c r="H5" s="238"/>
      <c r="I5" s="222"/>
      <c r="J5" s="136"/>
      <c r="K5" s="136"/>
      <c r="L5" s="136"/>
      <c r="M5" s="136"/>
      <c r="N5" s="136"/>
      <c r="O5" s="136"/>
      <c r="P5" s="136"/>
      <c r="Q5" s="136"/>
      <c r="R5" s="136"/>
      <c r="S5" s="139"/>
    </row>
    <row r="6" spans="1:19" ht="20.85" customHeight="1">
      <c r="C6" s="221"/>
      <c r="D6" s="180"/>
      <c r="E6" s="217" t="s">
        <v>129</v>
      </c>
      <c r="F6" s="181">
        <v>1999</v>
      </c>
      <c r="G6" s="346" t="s">
        <v>122</v>
      </c>
      <c r="H6" s="238"/>
      <c r="I6" s="222"/>
      <c r="J6" s="136"/>
      <c r="K6" s="136"/>
      <c r="L6" s="136"/>
      <c r="M6" s="136"/>
      <c r="N6" s="136"/>
      <c r="O6" s="136"/>
      <c r="P6" s="136"/>
      <c r="Q6" s="136"/>
      <c r="R6" s="136"/>
      <c r="S6" s="139"/>
    </row>
    <row r="7" spans="1:19" ht="20.85" customHeight="1">
      <c r="C7" s="221"/>
      <c r="D7" s="180"/>
      <c r="E7" s="217" t="s">
        <v>135</v>
      </c>
      <c r="F7" s="181">
        <v>1999</v>
      </c>
      <c r="G7" s="346" t="s">
        <v>133</v>
      </c>
      <c r="H7" s="238"/>
      <c r="I7" s="222"/>
      <c r="J7" s="136"/>
      <c r="K7" s="136"/>
      <c r="L7" s="136"/>
      <c r="M7" s="136"/>
      <c r="N7" s="136"/>
      <c r="O7" s="136"/>
      <c r="P7" s="136"/>
      <c r="Q7" s="136"/>
      <c r="R7" s="136"/>
      <c r="S7" s="139"/>
    </row>
    <row r="8" spans="1:19" ht="20.85" customHeight="1">
      <c r="C8" s="221"/>
      <c r="D8" s="180"/>
      <c r="E8" s="217" t="s">
        <v>141</v>
      </c>
      <c r="F8" s="181">
        <v>1999</v>
      </c>
      <c r="G8" s="346" t="s">
        <v>133</v>
      </c>
      <c r="H8" s="238"/>
      <c r="I8" s="222"/>
      <c r="J8" s="136"/>
      <c r="K8" s="136"/>
      <c r="L8" s="136"/>
      <c r="M8" s="136"/>
      <c r="N8" s="136"/>
      <c r="O8" s="136"/>
      <c r="P8" s="136"/>
      <c r="Q8" s="136"/>
      <c r="R8" s="136"/>
      <c r="S8" s="139"/>
    </row>
    <row r="9" spans="1:19" ht="20.85" customHeight="1">
      <c r="C9" s="221"/>
      <c r="D9" s="180"/>
      <c r="E9" s="217" t="s">
        <v>155</v>
      </c>
      <c r="F9" s="181"/>
      <c r="G9" s="346" t="s">
        <v>145</v>
      </c>
      <c r="H9" s="238"/>
      <c r="I9" s="222"/>
      <c r="J9" s="136"/>
      <c r="K9" s="136"/>
      <c r="L9" s="136"/>
      <c r="M9" s="136"/>
      <c r="N9" s="136"/>
      <c r="O9" s="136"/>
      <c r="P9" s="136"/>
      <c r="Q9" s="136"/>
      <c r="R9" s="136"/>
      <c r="S9" s="139"/>
    </row>
    <row r="10" spans="1:19" ht="20.85" customHeight="1">
      <c r="C10" s="221"/>
      <c r="D10" s="180"/>
      <c r="E10" s="217" t="s">
        <v>148</v>
      </c>
      <c r="F10" s="181"/>
      <c r="G10" s="346" t="s">
        <v>145</v>
      </c>
      <c r="H10" s="238"/>
      <c r="I10" s="222"/>
      <c r="J10" s="136"/>
      <c r="K10" s="136"/>
      <c r="L10" s="136"/>
      <c r="M10" s="136"/>
      <c r="N10" s="136"/>
      <c r="O10" s="136"/>
      <c r="P10" s="136"/>
      <c r="Q10" s="136"/>
      <c r="R10" s="136"/>
      <c r="S10" s="139"/>
    </row>
    <row r="11" spans="1:19" ht="20.85" customHeight="1">
      <c r="C11" s="221"/>
      <c r="D11" s="180"/>
      <c r="E11" s="217" t="s">
        <v>156</v>
      </c>
      <c r="F11" s="181"/>
      <c r="G11" s="346" t="s">
        <v>145</v>
      </c>
      <c r="H11" s="238"/>
      <c r="I11" s="222"/>
      <c r="J11" s="136"/>
      <c r="K11" s="136"/>
      <c r="L11" s="136"/>
      <c r="M11" s="136"/>
      <c r="N11" s="136"/>
      <c r="O11" s="136"/>
      <c r="P11" s="136"/>
      <c r="Q11" s="136"/>
      <c r="R11" s="136"/>
      <c r="S11" s="139"/>
    </row>
    <row r="12" spans="1:19" ht="20.85" customHeight="1">
      <c r="C12" s="221"/>
      <c r="D12" s="180"/>
      <c r="E12" s="217" t="s">
        <v>163</v>
      </c>
      <c r="F12" s="181">
        <v>1998</v>
      </c>
      <c r="G12" s="346" t="s">
        <v>157</v>
      </c>
      <c r="H12" s="238"/>
      <c r="I12" s="222"/>
      <c r="J12" s="136"/>
      <c r="K12" s="136"/>
      <c r="L12" s="136"/>
      <c r="M12" s="136"/>
      <c r="N12" s="136"/>
      <c r="O12" s="136"/>
      <c r="P12" s="136"/>
      <c r="Q12" s="136"/>
      <c r="R12" s="136"/>
      <c r="S12" s="139"/>
    </row>
    <row r="13" spans="1:19" ht="20.85" customHeight="1">
      <c r="C13" s="221"/>
      <c r="D13" s="180"/>
      <c r="E13" s="217" t="s">
        <v>164</v>
      </c>
      <c r="F13" s="181">
        <v>1997</v>
      </c>
      <c r="G13" s="346" t="s">
        <v>157</v>
      </c>
      <c r="H13" s="238"/>
      <c r="I13" s="222"/>
      <c r="J13" s="136"/>
      <c r="K13" s="136"/>
      <c r="L13" s="136"/>
      <c r="M13" s="136"/>
      <c r="N13" s="136"/>
      <c r="O13" s="136"/>
      <c r="P13" s="136"/>
      <c r="Q13" s="136"/>
      <c r="R13" s="136"/>
      <c r="S13" s="139"/>
    </row>
    <row r="14" spans="1:19" ht="20.85" customHeight="1">
      <c r="C14" s="221"/>
      <c r="D14" s="180"/>
      <c r="E14" s="217" t="s">
        <v>165</v>
      </c>
      <c r="F14" s="181">
        <v>1996</v>
      </c>
      <c r="G14" s="346" t="s">
        <v>157</v>
      </c>
      <c r="H14" s="238"/>
      <c r="I14" s="222"/>
      <c r="J14" s="136"/>
      <c r="K14" s="136"/>
      <c r="L14" s="136"/>
      <c r="M14" s="136"/>
      <c r="N14" s="136"/>
      <c r="O14" s="136"/>
      <c r="P14" s="136"/>
      <c r="Q14" s="136"/>
      <c r="R14" s="136"/>
      <c r="S14" s="139"/>
    </row>
    <row r="15" spans="1:19" ht="20.85" customHeight="1">
      <c r="C15" s="221"/>
      <c r="D15" s="180"/>
      <c r="E15" s="217" t="s">
        <v>176</v>
      </c>
      <c r="F15" s="181">
        <v>1997</v>
      </c>
      <c r="G15" s="346" t="s">
        <v>169</v>
      </c>
      <c r="H15" s="238"/>
      <c r="I15" s="222"/>
      <c r="J15" s="136"/>
      <c r="K15" s="136"/>
      <c r="L15" s="136"/>
      <c r="M15" s="136"/>
      <c r="N15" s="136"/>
      <c r="O15" s="136"/>
      <c r="P15" s="136"/>
      <c r="Q15" s="136"/>
      <c r="R15" s="136"/>
      <c r="S15" s="139"/>
    </row>
    <row r="16" spans="1:19" ht="20.85" customHeight="1">
      <c r="C16" s="221"/>
      <c r="D16" s="180"/>
      <c r="E16" s="217" t="s">
        <v>240</v>
      </c>
      <c r="F16" s="181">
        <v>1997</v>
      </c>
      <c r="G16" s="346" t="s">
        <v>169</v>
      </c>
      <c r="H16" s="238"/>
      <c r="I16" s="222"/>
      <c r="J16" s="136"/>
      <c r="K16" s="136"/>
      <c r="L16" s="136"/>
      <c r="M16" s="136"/>
      <c r="N16" s="136"/>
      <c r="O16" s="136"/>
      <c r="P16" s="136"/>
      <c r="Q16" s="136"/>
      <c r="R16" s="136"/>
      <c r="S16" s="139"/>
    </row>
    <row r="17" spans="3:19" ht="20.85" customHeight="1">
      <c r="C17" s="221"/>
      <c r="D17" s="180"/>
      <c r="E17" s="217" t="s">
        <v>189</v>
      </c>
      <c r="F17" s="181">
        <v>1997</v>
      </c>
      <c r="G17" s="346" t="s">
        <v>181</v>
      </c>
      <c r="H17" s="238"/>
      <c r="I17" s="222"/>
      <c r="J17" s="136"/>
      <c r="K17" s="136"/>
      <c r="L17" s="136"/>
      <c r="M17" s="136"/>
      <c r="N17" s="136"/>
      <c r="O17" s="136"/>
      <c r="P17" s="136"/>
      <c r="Q17" s="136"/>
      <c r="R17" s="136"/>
      <c r="S17" s="139"/>
    </row>
    <row r="18" spans="3:19" ht="20.85" customHeight="1">
      <c r="C18" s="221"/>
      <c r="D18" s="180"/>
      <c r="E18" s="175" t="s">
        <v>190</v>
      </c>
      <c r="F18" s="181">
        <v>2000</v>
      </c>
      <c r="G18" s="346" t="s">
        <v>181</v>
      </c>
      <c r="H18" s="238"/>
      <c r="I18" s="222"/>
      <c r="J18" s="136"/>
      <c r="K18" s="136"/>
      <c r="L18" s="136"/>
      <c r="M18" s="136"/>
      <c r="N18" s="136"/>
      <c r="O18" s="136"/>
      <c r="P18" s="136"/>
      <c r="Q18" s="136"/>
      <c r="R18" s="136"/>
      <c r="S18" s="139"/>
    </row>
    <row r="19" spans="3:19" ht="20.85" customHeight="1">
      <c r="C19" s="221"/>
      <c r="D19" s="180"/>
      <c r="E19" s="217" t="s">
        <v>199</v>
      </c>
      <c r="F19" s="181">
        <v>1997</v>
      </c>
      <c r="G19" s="346" t="s">
        <v>194</v>
      </c>
      <c r="H19" s="238"/>
      <c r="I19" s="222"/>
      <c r="J19" s="136"/>
      <c r="K19" s="136"/>
      <c r="L19" s="136"/>
      <c r="M19" s="136"/>
      <c r="N19" s="136"/>
      <c r="O19" s="136"/>
      <c r="P19" s="136"/>
      <c r="Q19" s="136"/>
      <c r="R19" s="136"/>
      <c r="S19" s="139"/>
    </row>
    <row r="20" spans="3:19" ht="20.85" customHeight="1">
      <c r="C20" s="221"/>
      <c r="D20" s="180"/>
      <c r="E20" s="217" t="s">
        <v>196</v>
      </c>
      <c r="F20" s="181">
        <v>2000</v>
      </c>
      <c r="G20" s="346" t="s">
        <v>194</v>
      </c>
      <c r="H20" s="238"/>
      <c r="I20" s="222"/>
      <c r="J20" s="136"/>
      <c r="K20" s="136"/>
      <c r="L20" s="136"/>
      <c r="M20" s="136"/>
      <c r="N20" s="136"/>
      <c r="O20" s="136"/>
      <c r="P20" s="136"/>
      <c r="Q20" s="136"/>
      <c r="R20" s="136"/>
      <c r="S20" s="139"/>
    </row>
    <row r="21" spans="3:19" ht="20.85" customHeight="1">
      <c r="C21" s="221"/>
      <c r="D21" s="180"/>
      <c r="E21" s="217" t="s">
        <v>200</v>
      </c>
      <c r="F21" s="181">
        <v>2000</v>
      </c>
      <c r="G21" s="357" t="s">
        <v>194</v>
      </c>
      <c r="H21" s="238"/>
      <c r="I21" s="222"/>
      <c r="J21" s="136"/>
      <c r="K21" s="136"/>
      <c r="L21" s="136"/>
      <c r="M21" s="136"/>
      <c r="N21" s="136"/>
      <c r="O21" s="136"/>
      <c r="P21" s="136"/>
      <c r="Q21" s="136"/>
      <c r="R21" s="136"/>
      <c r="S21" s="139"/>
    </row>
    <row r="22" spans="3:19" ht="20.85" customHeight="1">
      <c r="C22" s="221"/>
      <c r="D22" s="180"/>
      <c r="E22" s="217" t="s">
        <v>205</v>
      </c>
      <c r="F22" s="181">
        <v>1999</v>
      </c>
      <c r="G22" s="357" t="s">
        <v>201</v>
      </c>
      <c r="H22" s="238"/>
      <c r="I22" s="222"/>
      <c r="J22" s="136"/>
      <c r="K22" s="136"/>
      <c r="L22" s="136"/>
      <c r="M22" s="136"/>
      <c r="N22" s="136"/>
      <c r="O22" s="136"/>
      <c r="P22" s="136"/>
      <c r="Q22" s="136"/>
      <c r="R22" s="136"/>
      <c r="S22" s="139"/>
    </row>
    <row r="23" spans="3:19" ht="20.85" customHeight="1">
      <c r="C23" s="221"/>
      <c r="D23" s="180"/>
      <c r="E23" s="175" t="s">
        <v>206</v>
      </c>
      <c r="F23" s="181">
        <v>1999</v>
      </c>
      <c r="G23" s="346" t="s">
        <v>201</v>
      </c>
      <c r="H23" s="238"/>
      <c r="I23" s="222"/>
      <c r="J23" s="136"/>
      <c r="K23" s="136"/>
      <c r="L23" s="136"/>
      <c r="M23" s="136"/>
      <c r="N23" s="136"/>
      <c r="O23" s="136"/>
      <c r="P23" s="136"/>
      <c r="Q23" s="136"/>
      <c r="R23" s="136"/>
      <c r="S23" s="139"/>
    </row>
    <row r="24" spans="3:19" ht="20.85" customHeight="1">
      <c r="C24" s="221"/>
      <c r="D24" s="180"/>
      <c r="E24" s="217"/>
      <c r="F24" s="181"/>
      <c r="G24" s="346"/>
      <c r="H24" s="238"/>
      <c r="I24" s="222"/>
      <c r="J24" s="136"/>
      <c r="K24" s="136"/>
      <c r="L24" s="136"/>
      <c r="M24" s="136"/>
      <c r="N24" s="136"/>
      <c r="O24" s="136"/>
      <c r="P24" s="136"/>
      <c r="Q24" s="136"/>
      <c r="R24" s="136"/>
      <c r="S24" s="139"/>
    </row>
    <row r="25" spans="3:19" ht="20.85" customHeight="1">
      <c r="C25" s="221"/>
      <c r="D25" s="180"/>
      <c r="E25" s="217" t="s">
        <v>219</v>
      </c>
      <c r="F25" s="181">
        <v>1997</v>
      </c>
      <c r="G25" s="346" t="s">
        <v>211</v>
      </c>
      <c r="H25" s="238"/>
      <c r="I25" s="222"/>
      <c r="J25" s="136"/>
      <c r="K25" s="136"/>
      <c r="L25" s="136"/>
      <c r="M25" s="136"/>
      <c r="N25" s="136"/>
      <c r="O25" s="136"/>
      <c r="P25" s="136"/>
      <c r="Q25" s="136"/>
      <c r="R25" s="136"/>
      <c r="S25" s="139"/>
    </row>
    <row r="26" spans="3:19" ht="20.85" customHeight="1">
      <c r="C26" s="221"/>
      <c r="D26" s="180"/>
      <c r="E26" s="217" t="s">
        <v>219</v>
      </c>
      <c r="F26" s="181">
        <v>1997</v>
      </c>
      <c r="G26" s="346" t="s">
        <v>211</v>
      </c>
      <c r="H26" s="238"/>
      <c r="I26" s="222"/>
      <c r="J26" s="136"/>
      <c r="K26" s="136"/>
      <c r="L26" s="136"/>
      <c r="M26" s="136"/>
      <c r="N26" s="136"/>
      <c r="O26" s="136"/>
      <c r="P26" s="136"/>
      <c r="Q26" s="136"/>
      <c r="R26" s="136"/>
      <c r="S26" s="139"/>
    </row>
    <row r="27" spans="3:19" ht="20.85" customHeight="1">
      <c r="C27" s="221"/>
      <c r="D27" s="180"/>
      <c r="E27" s="217" t="s">
        <v>215</v>
      </c>
      <c r="F27" s="181">
        <v>1999</v>
      </c>
      <c r="G27" s="346" t="s">
        <v>211</v>
      </c>
      <c r="H27" s="238"/>
      <c r="I27" s="222"/>
      <c r="J27" s="136"/>
      <c r="K27" s="136"/>
      <c r="L27" s="136"/>
      <c r="M27" s="136"/>
      <c r="N27" s="136"/>
      <c r="O27" s="136"/>
      <c r="P27" s="136"/>
      <c r="Q27" s="136"/>
      <c r="R27" s="136"/>
      <c r="S27" s="139"/>
    </row>
    <row r="28" spans="3:19" ht="20.85" customHeight="1">
      <c r="C28" s="221"/>
      <c r="D28" s="180"/>
      <c r="E28" s="175" t="s">
        <v>228</v>
      </c>
      <c r="F28" s="181">
        <v>1999</v>
      </c>
      <c r="G28" s="357" t="s">
        <v>222</v>
      </c>
      <c r="H28" s="238"/>
      <c r="I28" s="222"/>
      <c r="J28" s="136"/>
      <c r="K28" s="136"/>
      <c r="L28" s="136"/>
      <c r="M28" s="136"/>
      <c r="N28" s="136"/>
      <c r="O28" s="136"/>
      <c r="P28" s="136"/>
      <c r="Q28" s="136"/>
      <c r="R28" s="136"/>
      <c r="S28" s="139"/>
    </row>
    <row r="29" spans="3:19" ht="20.85" customHeight="1">
      <c r="C29" s="221"/>
      <c r="D29" s="180"/>
      <c r="E29" s="175" t="s">
        <v>223</v>
      </c>
      <c r="F29" s="181">
        <v>1997</v>
      </c>
      <c r="G29" s="357" t="s">
        <v>222</v>
      </c>
      <c r="H29" s="238"/>
      <c r="I29" s="222"/>
      <c r="J29" s="136"/>
      <c r="K29" s="136"/>
      <c r="L29" s="136"/>
      <c r="M29" s="136"/>
      <c r="N29" s="136"/>
      <c r="O29" s="136"/>
      <c r="P29" s="136"/>
      <c r="Q29" s="136"/>
      <c r="R29" s="136"/>
      <c r="S29" s="139"/>
    </row>
    <row r="30" spans="3:19" ht="20.85" customHeight="1">
      <c r="C30" s="221"/>
      <c r="D30" s="180"/>
      <c r="E30" s="175" t="s">
        <v>227</v>
      </c>
      <c r="F30" s="181">
        <v>1997</v>
      </c>
      <c r="G30" s="357" t="s">
        <v>222</v>
      </c>
      <c r="H30" s="238"/>
      <c r="I30" s="222"/>
      <c r="J30" s="136"/>
      <c r="K30" s="136"/>
      <c r="L30" s="136"/>
      <c r="M30" s="136"/>
      <c r="N30" s="136"/>
      <c r="O30" s="136"/>
      <c r="P30" s="136"/>
      <c r="Q30" s="136"/>
      <c r="R30" s="136"/>
      <c r="S30" s="139"/>
    </row>
    <row r="31" spans="3:19" ht="20.85" customHeight="1">
      <c r="C31" s="221"/>
      <c r="D31" s="302"/>
      <c r="E31" s="301" t="s">
        <v>241</v>
      </c>
      <c r="F31" s="382">
        <v>1996</v>
      </c>
      <c r="G31" s="346" t="s">
        <v>169</v>
      </c>
      <c r="H31" s="234"/>
      <c r="I31" s="222"/>
      <c r="J31" s="136"/>
      <c r="K31" s="136"/>
      <c r="L31" s="136"/>
      <c r="M31" s="136"/>
      <c r="N31" s="136"/>
      <c r="O31" s="136"/>
      <c r="P31" s="136"/>
      <c r="Q31" s="136"/>
      <c r="R31" s="136"/>
      <c r="S31" s="139"/>
    </row>
    <row r="32" spans="3:19" ht="20.85" customHeight="1">
      <c r="C32" s="151"/>
      <c r="D32" s="152"/>
      <c r="E32" s="102"/>
      <c r="F32" s="132"/>
      <c r="G32" s="213"/>
      <c r="H32" s="132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9"/>
    </row>
    <row r="33" spans="1:19" ht="20.85" customHeight="1">
      <c r="C33" s="151"/>
      <c r="D33" s="152"/>
      <c r="E33" s="106"/>
      <c r="F33" s="136"/>
      <c r="G33" s="140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9"/>
    </row>
    <row r="34" spans="1:19" ht="20.85" customHeight="1">
      <c r="C34" s="151"/>
      <c r="D34" s="152"/>
      <c r="E34" s="106"/>
      <c r="F34" s="136"/>
      <c r="G34" s="140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9"/>
    </row>
    <row r="35" spans="1:19" ht="20.85" customHeight="1">
      <c r="C35" s="151"/>
      <c r="D35" s="152"/>
      <c r="E35" s="106"/>
      <c r="F35" s="136"/>
      <c r="G35" s="140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9"/>
    </row>
    <row r="36" spans="1:19" ht="20.85" customHeight="1">
      <c r="C36" s="151"/>
      <c r="D36" s="152"/>
      <c r="E36" s="106"/>
      <c r="F36" s="136"/>
      <c r="G36" s="140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9"/>
    </row>
    <row r="37" spans="1:19">
      <c r="A37" s="87"/>
      <c r="B37" s="101"/>
      <c r="C37" s="91"/>
      <c r="D37" s="110"/>
      <c r="E37" s="91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</row>
    <row r="38" spans="1:19" ht="15.75">
      <c r="A38" s="87"/>
      <c r="B38" s="101"/>
      <c r="C38" s="91"/>
      <c r="D38" s="110"/>
      <c r="E38" s="91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378"/>
    </row>
    <row r="39" spans="1:19" ht="15.75">
      <c r="A39" s="87"/>
      <c r="B39" s="101"/>
      <c r="C39" s="91"/>
      <c r="D39" s="110"/>
      <c r="E39" s="91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378"/>
    </row>
    <row r="40" spans="1:19">
      <c r="Q40" s="379"/>
    </row>
  </sheetData>
  <phoneticPr fontId="19" type="noConversion"/>
  <pageMargins left="0.19685039370078741" right="0.19685039370078741" top="0.39370078740157483" bottom="0.39370078740157483" header="0.31496062992125984" footer="0.31496062992125984"/>
  <pageSetup paperSize="9" scale="69" firstPageNumber="0" orientation="landscape" horizontalDpi="300" verticalDpi="300" r:id="rId1"/>
  <headerFooter alignWithMargins="0">
    <oddHeader>&amp;LCorny středoškoslký atletický pohár&amp;CKRAJSKÉ KOLO&amp;R23.9.2015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1"/>
  <sheetViews>
    <sheetView view="pageLayout" zoomScaleNormal="100" workbookViewId="0">
      <selection activeCell="J16" sqref="J16"/>
    </sheetView>
  </sheetViews>
  <sheetFormatPr defaultRowHeight="12.75"/>
  <cols>
    <col min="1" max="1" width="5.28515625" customWidth="1"/>
    <col min="2" max="2" width="6.140625" customWidth="1"/>
    <col min="3" max="3" width="20.140625" bestFit="1" customWidth="1"/>
    <col min="4" max="4" width="8" style="1" customWidth="1"/>
    <col min="5" max="5" width="29.85546875" customWidth="1"/>
    <col min="6" max="6" width="10.5703125" style="1" customWidth="1"/>
    <col min="7" max="7" width="10" style="1" customWidth="1"/>
  </cols>
  <sheetData>
    <row r="2" spans="1:12" s="81" customFormat="1" ht="29.25" customHeight="1">
      <c r="A2" s="75" t="s">
        <v>96</v>
      </c>
      <c r="B2" s="75"/>
      <c r="C2" s="76"/>
      <c r="D2" s="77"/>
      <c r="E2" s="80" t="s">
        <v>114</v>
      </c>
      <c r="F2" s="128"/>
      <c r="G2" s="80"/>
    </row>
    <row r="3" spans="1:12" s="86" customFormat="1" ht="23.25" customHeight="1" thickBot="1">
      <c r="A3" s="82"/>
      <c r="B3" s="339" t="s">
        <v>97</v>
      </c>
      <c r="C3" s="82" t="s">
        <v>98</v>
      </c>
      <c r="D3" s="84" t="s">
        <v>110</v>
      </c>
      <c r="E3" s="82" t="s">
        <v>100</v>
      </c>
      <c r="F3" s="85" t="s">
        <v>101</v>
      </c>
      <c r="G3" s="391" t="s">
        <v>102</v>
      </c>
      <c r="H3" s="86">
        <v>163</v>
      </c>
    </row>
    <row r="4" spans="1:12" s="86" customFormat="1" ht="20.100000000000001" customHeight="1">
      <c r="A4" s="87" t="str">
        <f t="shared" ref="A4:A10" si="0">IF(F4&gt;0,(ROW()-3)&amp;".","")</f>
        <v>1.</v>
      </c>
      <c r="B4" s="380"/>
      <c r="C4" s="331" t="s">
        <v>189</v>
      </c>
      <c r="D4" s="332">
        <v>1997</v>
      </c>
      <c r="E4" s="347" t="s">
        <v>181</v>
      </c>
      <c r="F4" s="394">
        <v>138</v>
      </c>
      <c r="G4" s="392">
        <f t="shared" ref="G4:G31" si="1">IF(F4&gt;0,(INT(POWER(F4-75,1.348)*1.84523)),"")</f>
        <v>491</v>
      </c>
      <c r="H4" s="89" t="s">
        <v>103</v>
      </c>
      <c r="I4" s="90"/>
      <c r="J4" s="90"/>
      <c r="K4" s="90"/>
      <c r="L4" s="90"/>
    </row>
    <row r="5" spans="1:12" s="86" customFormat="1" ht="20.100000000000001" customHeight="1">
      <c r="A5" s="87" t="str">
        <f t="shared" si="0"/>
        <v>2.</v>
      </c>
      <c r="B5" s="381"/>
      <c r="C5" s="175" t="s">
        <v>190</v>
      </c>
      <c r="D5" s="181">
        <v>2000</v>
      </c>
      <c r="E5" s="346" t="s">
        <v>181</v>
      </c>
      <c r="F5" s="395">
        <v>142</v>
      </c>
      <c r="G5" s="393">
        <f t="shared" si="1"/>
        <v>534</v>
      </c>
      <c r="H5" s="90" t="s">
        <v>104</v>
      </c>
      <c r="I5" s="90"/>
      <c r="J5" s="90"/>
      <c r="K5" s="90"/>
      <c r="L5" s="90"/>
    </row>
    <row r="6" spans="1:12" s="86" customFormat="1" ht="20.100000000000001" customHeight="1">
      <c r="A6" s="87" t="str">
        <f t="shared" si="0"/>
        <v>3.</v>
      </c>
      <c r="B6" s="381"/>
      <c r="C6" s="217" t="s">
        <v>165</v>
      </c>
      <c r="D6" s="181">
        <v>1996</v>
      </c>
      <c r="E6" s="346" t="s">
        <v>157</v>
      </c>
      <c r="F6" s="395">
        <v>130</v>
      </c>
      <c r="G6" s="393">
        <f t="shared" si="1"/>
        <v>409</v>
      </c>
      <c r="H6" s="94" t="s">
        <v>105</v>
      </c>
      <c r="I6" s="94"/>
      <c r="J6" s="94"/>
      <c r="K6" s="94"/>
      <c r="L6" s="95"/>
    </row>
    <row r="7" spans="1:12" s="86" customFormat="1" ht="20.100000000000001" customHeight="1">
      <c r="A7" s="87" t="str">
        <f t="shared" si="0"/>
        <v>4.</v>
      </c>
      <c r="B7" s="381"/>
      <c r="C7" s="217" t="s">
        <v>164</v>
      </c>
      <c r="D7" s="181">
        <v>1997</v>
      </c>
      <c r="E7" s="346" t="s">
        <v>157</v>
      </c>
      <c r="F7" s="395">
        <v>138</v>
      </c>
      <c r="G7" s="393">
        <f t="shared" si="1"/>
        <v>491</v>
      </c>
      <c r="H7" s="96" t="s">
        <v>106</v>
      </c>
      <c r="I7" s="116"/>
      <c r="J7" s="116"/>
      <c r="K7" s="116"/>
      <c r="L7" s="95"/>
    </row>
    <row r="8" spans="1:12" s="86" customFormat="1" ht="20.100000000000001" customHeight="1">
      <c r="A8" s="87" t="str">
        <f t="shared" si="0"/>
        <v>5.</v>
      </c>
      <c r="B8" s="381"/>
      <c r="C8" s="217" t="s">
        <v>163</v>
      </c>
      <c r="D8" s="181">
        <v>1998</v>
      </c>
      <c r="E8" s="346" t="s">
        <v>157</v>
      </c>
      <c r="F8" s="395">
        <v>142</v>
      </c>
      <c r="G8" s="393">
        <f t="shared" si="1"/>
        <v>534</v>
      </c>
      <c r="H8" s="96" t="s">
        <v>107</v>
      </c>
      <c r="I8" s="116"/>
      <c r="J8" s="116"/>
      <c r="K8" s="116"/>
      <c r="L8" s="95"/>
    </row>
    <row r="9" spans="1:12" s="86" customFormat="1" ht="20.100000000000001" customHeight="1">
      <c r="A9" s="87" t="str">
        <f t="shared" si="0"/>
        <v>6.</v>
      </c>
      <c r="B9" s="381"/>
      <c r="C9" s="175" t="s">
        <v>227</v>
      </c>
      <c r="D9" s="181">
        <v>1997</v>
      </c>
      <c r="E9" s="357" t="s">
        <v>222</v>
      </c>
      <c r="F9" s="395">
        <v>122</v>
      </c>
      <c r="G9" s="393">
        <f t="shared" si="1"/>
        <v>331</v>
      </c>
      <c r="H9" s="94" t="s">
        <v>108</v>
      </c>
      <c r="I9" s="94"/>
      <c r="J9" s="94"/>
      <c r="K9" s="94"/>
      <c r="L9" s="95"/>
    </row>
    <row r="10" spans="1:12" s="86" customFormat="1" ht="20.100000000000001" customHeight="1">
      <c r="A10" s="87" t="str">
        <f t="shared" si="0"/>
        <v>7.</v>
      </c>
      <c r="B10" s="381"/>
      <c r="C10" s="175" t="s">
        <v>223</v>
      </c>
      <c r="D10" s="181">
        <v>1997</v>
      </c>
      <c r="E10" s="357" t="s">
        <v>222</v>
      </c>
      <c r="F10" s="395">
        <v>130</v>
      </c>
      <c r="G10" s="393">
        <f t="shared" si="1"/>
        <v>409</v>
      </c>
    </row>
    <row r="11" spans="1:12" s="86" customFormat="1" ht="20.100000000000001" customHeight="1">
      <c r="A11" s="87" t="str">
        <f t="shared" ref="A11:A27" si="2">IF(F11&gt;0,(ROW()-3)&amp;".","")</f>
        <v>8.</v>
      </c>
      <c r="B11" s="381"/>
      <c r="C11" s="175" t="s">
        <v>228</v>
      </c>
      <c r="D11" s="181">
        <v>1999</v>
      </c>
      <c r="E11" s="357" t="s">
        <v>222</v>
      </c>
      <c r="F11" s="395">
        <v>142</v>
      </c>
      <c r="G11" s="393">
        <f t="shared" si="1"/>
        <v>534</v>
      </c>
    </row>
    <row r="12" spans="1:12" s="86" customFormat="1" ht="20.100000000000001" customHeight="1">
      <c r="A12" s="87" t="str">
        <f t="shared" si="2"/>
        <v>9.</v>
      </c>
      <c r="B12" s="381"/>
      <c r="C12" s="217" t="s">
        <v>128</v>
      </c>
      <c r="D12" s="181">
        <v>1997</v>
      </c>
      <c r="E12" s="346" t="s">
        <v>122</v>
      </c>
      <c r="F12" s="395">
        <v>122</v>
      </c>
      <c r="G12" s="393">
        <f t="shared" si="1"/>
        <v>331</v>
      </c>
    </row>
    <row r="13" spans="1:12" s="86" customFormat="1" ht="20.100000000000001" customHeight="1">
      <c r="A13" s="87" t="str">
        <f t="shared" si="2"/>
        <v>10.</v>
      </c>
      <c r="B13" s="381"/>
      <c r="C13" s="217" t="s">
        <v>129</v>
      </c>
      <c r="D13" s="181">
        <v>1999</v>
      </c>
      <c r="E13" s="346" t="s">
        <v>122</v>
      </c>
      <c r="F13" s="395">
        <v>130</v>
      </c>
      <c r="G13" s="393">
        <f t="shared" si="1"/>
        <v>409</v>
      </c>
    </row>
    <row r="14" spans="1:12" s="86" customFormat="1" ht="20.100000000000001" customHeight="1">
      <c r="A14" s="87" t="str">
        <f t="shared" si="2"/>
        <v>11.</v>
      </c>
      <c r="B14" s="381"/>
      <c r="C14" s="217" t="s">
        <v>126</v>
      </c>
      <c r="D14" s="181">
        <v>2000</v>
      </c>
      <c r="E14" s="346" t="s">
        <v>122</v>
      </c>
      <c r="F14" s="395">
        <v>146</v>
      </c>
      <c r="G14" s="393">
        <f t="shared" si="1"/>
        <v>577</v>
      </c>
    </row>
    <row r="15" spans="1:12" s="86" customFormat="1" ht="20.100000000000001" customHeight="1">
      <c r="A15" s="87" t="str">
        <f t="shared" si="2"/>
        <v>12.</v>
      </c>
      <c r="B15" s="381"/>
      <c r="C15" s="217" t="s">
        <v>200</v>
      </c>
      <c r="D15" s="181">
        <v>2000</v>
      </c>
      <c r="E15" s="357" t="s">
        <v>194</v>
      </c>
      <c r="F15" s="395">
        <v>122</v>
      </c>
      <c r="G15" s="393">
        <f t="shared" si="1"/>
        <v>331</v>
      </c>
    </row>
    <row r="16" spans="1:12" s="86" customFormat="1" ht="20.100000000000001" customHeight="1">
      <c r="A16" s="87" t="str">
        <f t="shared" si="2"/>
        <v>13.</v>
      </c>
      <c r="B16" s="381"/>
      <c r="C16" s="217" t="s">
        <v>199</v>
      </c>
      <c r="D16" s="181">
        <v>1997</v>
      </c>
      <c r="E16" s="346" t="s">
        <v>194</v>
      </c>
      <c r="F16" s="395">
        <v>126</v>
      </c>
      <c r="G16" s="393">
        <f t="shared" si="1"/>
        <v>369</v>
      </c>
    </row>
    <row r="17" spans="1:7" s="86" customFormat="1" ht="20.100000000000001" customHeight="1">
      <c r="A17" s="87" t="str">
        <f t="shared" si="2"/>
        <v>14.</v>
      </c>
      <c r="B17" s="381"/>
      <c r="C17" s="217" t="s">
        <v>196</v>
      </c>
      <c r="D17" s="181">
        <v>2000</v>
      </c>
      <c r="E17" s="346" t="s">
        <v>194</v>
      </c>
      <c r="F17" s="395">
        <v>126</v>
      </c>
      <c r="G17" s="393">
        <f t="shared" si="1"/>
        <v>369</v>
      </c>
    </row>
    <row r="18" spans="1:7" s="86" customFormat="1" ht="20.100000000000001" customHeight="1">
      <c r="A18" s="87" t="str">
        <f t="shared" si="2"/>
        <v>15.</v>
      </c>
      <c r="B18" s="381"/>
      <c r="C18" s="217" t="s">
        <v>135</v>
      </c>
      <c r="D18" s="181">
        <v>1999</v>
      </c>
      <c r="E18" s="346" t="s">
        <v>133</v>
      </c>
      <c r="F18" s="395">
        <v>134</v>
      </c>
      <c r="G18" s="393">
        <f t="shared" si="1"/>
        <v>449</v>
      </c>
    </row>
    <row r="19" spans="1:7" s="86" customFormat="1" ht="20.100000000000001" customHeight="1">
      <c r="A19" s="87" t="str">
        <f t="shared" si="2"/>
        <v>16.</v>
      </c>
      <c r="B19" s="381"/>
      <c r="C19" s="217" t="s">
        <v>141</v>
      </c>
      <c r="D19" s="181">
        <v>1999</v>
      </c>
      <c r="E19" s="346" t="s">
        <v>133</v>
      </c>
      <c r="F19" s="395">
        <v>158</v>
      </c>
      <c r="G19" s="393">
        <f t="shared" si="1"/>
        <v>712</v>
      </c>
    </row>
    <row r="20" spans="1:7" s="86" customFormat="1" ht="20.100000000000001" customHeight="1">
      <c r="A20" s="87" t="str">
        <f t="shared" si="2"/>
        <v>17.</v>
      </c>
      <c r="B20" s="381"/>
      <c r="C20" s="217" t="s">
        <v>156</v>
      </c>
      <c r="D20" s="181"/>
      <c r="E20" s="346" t="s">
        <v>145</v>
      </c>
      <c r="F20" s="395">
        <v>126</v>
      </c>
      <c r="G20" s="393">
        <f t="shared" si="1"/>
        <v>369</v>
      </c>
    </row>
    <row r="21" spans="1:7" s="86" customFormat="1" ht="20.100000000000001" customHeight="1">
      <c r="A21" s="87" t="str">
        <f t="shared" si="2"/>
        <v>18.</v>
      </c>
      <c r="B21" s="381"/>
      <c r="C21" s="217" t="s">
        <v>148</v>
      </c>
      <c r="D21" s="181"/>
      <c r="E21" s="346" t="s">
        <v>145</v>
      </c>
      <c r="F21" s="395">
        <v>138</v>
      </c>
      <c r="G21" s="393">
        <f t="shared" si="1"/>
        <v>491</v>
      </c>
    </row>
    <row r="22" spans="1:7" s="86" customFormat="1" ht="20.100000000000001" customHeight="1">
      <c r="A22" s="87" t="str">
        <f t="shared" si="2"/>
        <v>19.</v>
      </c>
      <c r="B22" s="381"/>
      <c r="C22" s="217" t="s">
        <v>155</v>
      </c>
      <c r="D22" s="181"/>
      <c r="E22" s="346" t="s">
        <v>145</v>
      </c>
      <c r="F22" s="395">
        <v>146</v>
      </c>
      <c r="G22" s="393">
        <f t="shared" si="1"/>
        <v>577</v>
      </c>
    </row>
    <row r="23" spans="1:7" s="86" customFormat="1" ht="20.100000000000001" customHeight="1">
      <c r="A23" s="87" t="str">
        <f t="shared" si="2"/>
        <v>20.</v>
      </c>
      <c r="B23" s="381"/>
      <c r="C23" s="217" t="s">
        <v>219</v>
      </c>
      <c r="D23" s="181">
        <v>1997</v>
      </c>
      <c r="E23" s="346" t="s">
        <v>211</v>
      </c>
      <c r="F23" s="395">
        <v>134</v>
      </c>
      <c r="G23" s="393">
        <f t="shared" si="1"/>
        <v>449</v>
      </c>
    </row>
    <row r="24" spans="1:7" s="86" customFormat="1" ht="20.100000000000001" customHeight="1">
      <c r="A24" s="87" t="str">
        <f t="shared" si="2"/>
        <v>21.</v>
      </c>
      <c r="B24" s="381"/>
      <c r="C24" s="217" t="s">
        <v>215</v>
      </c>
      <c r="D24" s="181">
        <v>1999</v>
      </c>
      <c r="E24" s="346" t="s">
        <v>211</v>
      </c>
      <c r="F24" s="395">
        <v>138</v>
      </c>
      <c r="G24" s="393">
        <f t="shared" si="1"/>
        <v>491</v>
      </c>
    </row>
    <row r="25" spans="1:7" s="86" customFormat="1" ht="20.100000000000001" customHeight="1">
      <c r="A25" s="87" t="str">
        <f t="shared" si="2"/>
        <v>22.</v>
      </c>
      <c r="B25" s="381"/>
      <c r="C25" s="217" t="s">
        <v>240</v>
      </c>
      <c r="D25" s="181">
        <v>1997</v>
      </c>
      <c r="E25" s="346" t="s">
        <v>169</v>
      </c>
      <c r="F25" s="395">
        <v>122</v>
      </c>
      <c r="G25" s="393">
        <f t="shared" si="1"/>
        <v>331</v>
      </c>
    </row>
    <row r="26" spans="1:7" s="86" customFormat="1" ht="20.100000000000001" customHeight="1">
      <c r="A26" s="87" t="str">
        <f t="shared" si="2"/>
        <v>23.</v>
      </c>
      <c r="B26" s="381"/>
      <c r="C26" s="301" t="s">
        <v>241</v>
      </c>
      <c r="D26" s="382">
        <v>1996</v>
      </c>
      <c r="E26" s="346" t="s">
        <v>169</v>
      </c>
      <c r="F26" s="395">
        <v>130</v>
      </c>
      <c r="G26" s="393">
        <f t="shared" si="1"/>
        <v>409</v>
      </c>
    </row>
    <row r="27" spans="1:7" s="86" customFormat="1" ht="20.100000000000001" customHeight="1">
      <c r="A27" s="87" t="str">
        <f t="shared" si="2"/>
        <v>24.</v>
      </c>
      <c r="B27" s="381"/>
      <c r="C27" s="217" t="s">
        <v>176</v>
      </c>
      <c r="D27" s="181">
        <v>1997</v>
      </c>
      <c r="E27" s="346" t="s">
        <v>169</v>
      </c>
      <c r="F27" s="395">
        <v>134</v>
      </c>
      <c r="G27" s="393">
        <f t="shared" si="1"/>
        <v>449</v>
      </c>
    </row>
    <row r="28" spans="1:7" s="86" customFormat="1" ht="20.100000000000001" customHeight="1">
      <c r="A28" s="87" t="str">
        <f t="shared" ref="A28:A34" si="3">IF(F28&gt;0,(ROW()-3)&amp;".","")</f>
        <v>25.</v>
      </c>
      <c r="B28" s="381"/>
      <c r="C28" s="217" t="s">
        <v>205</v>
      </c>
      <c r="D28" s="181">
        <v>1999</v>
      </c>
      <c r="E28" s="357" t="s">
        <v>201</v>
      </c>
      <c r="F28" s="395">
        <v>122</v>
      </c>
      <c r="G28" s="393">
        <f t="shared" si="1"/>
        <v>331</v>
      </c>
    </row>
    <row r="29" spans="1:7" s="86" customFormat="1" ht="20.100000000000001" customHeight="1">
      <c r="A29" s="87" t="str">
        <f t="shared" si="3"/>
        <v>26.</v>
      </c>
      <c r="B29" s="381"/>
      <c r="C29" s="175" t="s">
        <v>206</v>
      </c>
      <c r="D29" s="181">
        <v>1999</v>
      </c>
      <c r="E29" s="346" t="s">
        <v>201</v>
      </c>
      <c r="F29" s="395">
        <v>150</v>
      </c>
      <c r="G29" s="393">
        <f t="shared" si="1"/>
        <v>621</v>
      </c>
    </row>
    <row r="30" spans="1:7" s="86" customFormat="1" ht="20.100000000000001" customHeight="1">
      <c r="A30" s="87" t="str">
        <f t="shared" si="3"/>
        <v/>
      </c>
      <c r="B30" s="381"/>
      <c r="C30" s="217"/>
      <c r="D30" s="181"/>
      <c r="E30" s="346"/>
      <c r="F30" s="395"/>
      <c r="G30" s="393" t="str">
        <f t="shared" si="1"/>
        <v/>
      </c>
    </row>
    <row r="31" spans="1:7" s="86" customFormat="1" ht="18" customHeight="1">
      <c r="A31" s="87" t="str">
        <f t="shared" si="3"/>
        <v/>
      </c>
      <c r="B31" s="381"/>
      <c r="C31" s="217"/>
      <c r="D31" s="181"/>
      <c r="E31" s="346"/>
      <c r="F31" s="395"/>
      <c r="G31" s="393" t="str">
        <f t="shared" si="1"/>
        <v/>
      </c>
    </row>
    <row r="32" spans="1:7" s="86" customFormat="1" ht="18" customHeight="1">
      <c r="A32" s="87" t="str">
        <f t="shared" si="3"/>
        <v/>
      </c>
      <c r="B32" s="381"/>
      <c r="C32" s="175"/>
      <c r="D32" s="181"/>
      <c r="E32" s="365"/>
      <c r="F32" s="395"/>
      <c r="G32" s="393" t="str">
        <f t="shared" ref="G32:G51" si="4">IF(F32&gt;0,(INT(POWER(F32-75,1.348)*1.84523)),"")</f>
        <v/>
      </c>
    </row>
    <row r="33" spans="1:7" s="86" customFormat="1" ht="18" customHeight="1">
      <c r="A33" s="87" t="str">
        <f t="shared" si="3"/>
        <v/>
      </c>
      <c r="B33" s="381"/>
      <c r="C33" s="175"/>
      <c r="D33" s="181"/>
      <c r="E33" s="346"/>
      <c r="F33" s="395"/>
      <c r="G33" s="393" t="str">
        <f t="shared" si="4"/>
        <v/>
      </c>
    </row>
    <row r="34" spans="1:7" s="86" customFormat="1" ht="18" customHeight="1">
      <c r="A34" s="87" t="str">
        <f t="shared" si="3"/>
        <v/>
      </c>
      <c r="B34" s="381"/>
      <c r="C34" s="175"/>
      <c r="D34" s="181"/>
      <c r="E34" s="346"/>
      <c r="F34" s="395"/>
      <c r="G34" s="393" t="str">
        <f t="shared" si="4"/>
        <v/>
      </c>
    </row>
    <row r="35" spans="1:7" s="86" customFormat="1" ht="18" customHeight="1">
      <c r="A35" s="100" t="str">
        <f t="shared" ref="A35:A51" si="5">IF(F35&gt;0,(ROW()-3)&amp;".","")</f>
        <v/>
      </c>
      <c r="B35" s="381"/>
      <c r="C35" s="175"/>
      <c r="D35" s="181"/>
      <c r="E35" s="346"/>
      <c r="F35" s="395"/>
      <c r="G35" s="393" t="str">
        <f t="shared" si="4"/>
        <v/>
      </c>
    </row>
    <row r="36" spans="1:7" s="86" customFormat="1" ht="18" customHeight="1">
      <c r="A36" s="87" t="str">
        <f t="shared" si="5"/>
        <v/>
      </c>
      <c r="B36" s="381"/>
      <c r="C36" s="175"/>
      <c r="D36" s="181"/>
      <c r="E36" s="346"/>
      <c r="F36" s="395"/>
      <c r="G36" s="393" t="str">
        <f t="shared" si="4"/>
        <v/>
      </c>
    </row>
    <row r="37" spans="1:7" s="86" customFormat="1" ht="18" customHeight="1">
      <c r="A37" s="87" t="str">
        <f t="shared" si="5"/>
        <v/>
      </c>
      <c r="B37" s="381"/>
      <c r="C37" s="175"/>
      <c r="D37" s="181"/>
      <c r="E37" s="175"/>
      <c r="F37" s="395"/>
      <c r="G37" s="393" t="str">
        <f t="shared" si="4"/>
        <v/>
      </c>
    </row>
    <row r="38" spans="1:7" s="86" customFormat="1" ht="14.1" customHeight="1">
      <c r="A38" s="87" t="str">
        <f t="shared" si="5"/>
        <v/>
      </c>
      <c r="B38" s="101"/>
      <c r="C38" s="91"/>
      <c r="D38" s="110"/>
      <c r="E38" s="91"/>
      <c r="F38" s="110"/>
      <c r="G38" s="88" t="str">
        <f t="shared" si="4"/>
        <v/>
      </c>
    </row>
    <row r="39" spans="1:7" s="86" customFormat="1" ht="14.1" customHeight="1">
      <c r="A39" s="87" t="str">
        <f t="shared" si="5"/>
        <v/>
      </c>
      <c r="B39" s="101"/>
      <c r="C39" s="91"/>
      <c r="D39" s="110"/>
      <c r="E39" s="91"/>
      <c r="F39" s="110"/>
      <c r="G39" s="88" t="str">
        <f t="shared" si="4"/>
        <v/>
      </c>
    </row>
    <row r="40" spans="1:7" s="86" customFormat="1" ht="14.1" customHeight="1">
      <c r="A40" s="87" t="str">
        <f t="shared" si="5"/>
        <v/>
      </c>
      <c r="B40" s="101"/>
      <c r="C40" s="91"/>
      <c r="D40" s="110"/>
      <c r="E40" s="91"/>
      <c r="F40" s="110"/>
      <c r="G40" s="88" t="str">
        <f t="shared" si="4"/>
        <v/>
      </c>
    </row>
    <row r="41" spans="1:7" s="86" customFormat="1" ht="14.1" customHeight="1">
      <c r="A41" s="87" t="str">
        <f t="shared" si="5"/>
        <v/>
      </c>
      <c r="B41" s="101"/>
      <c r="C41" s="91"/>
      <c r="D41" s="110"/>
      <c r="E41" s="91"/>
      <c r="F41" s="110"/>
      <c r="G41" s="88" t="str">
        <f t="shared" si="4"/>
        <v/>
      </c>
    </row>
    <row r="42" spans="1:7" s="86" customFormat="1" ht="14.1" customHeight="1">
      <c r="A42" s="87" t="str">
        <f t="shared" si="5"/>
        <v/>
      </c>
      <c r="B42" s="101"/>
      <c r="C42" s="91"/>
      <c r="D42" s="110"/>
      <c r="E42" s="91"/>
      <c r="F42" s="110"/>
      <c r="G42" s="88" t="str">
        <f t="shared" si="4"/>
        <v/>
      </c>
    </row>
    <row r="43" spans="1:7" s="86" customFormat="1" ht="14.1" customHeight="1">
      <c r="A43" s="87" t="str">
        <f t="shared" si="5"/>
        <v/>
      </c>
      <c r="B43" s="101"/>
      <c r="C43" s="91"/>
      <c r="D43" s="110"/>
      <c r="E43" s="91"/>
      <c r="F43" s="110"/>
      <c r="G43" s="88" t="str">
        <f t="shared" si="4"/>
        <v/>
      </c>
    </row>
    <row r="44" spans="1:7" s="86" customFormat="1" ht="14.1" customHeight="1">
      <c r="A44" s="87" t="str">
        <f t="shared" si="5"/>
        <v/>
      </c>
      <c r="B44" s="101"/>
      <c r="C44" s="91"/>
      <c r="D44" s="110"/>
      <c r="E44" s="91"/>
      <c r="F44" s="110"/>
      <c r="G44" s="88" t="str">
        <f t="shared" si="4"/>
        <v/>
      </c>
    </row>
    <row r="45" spans="1:7" s="86" customFormat="1" ht="14.1" customHeight="1">
      <c r="A45" s="87" t="str">
        <f t="shared" si="5"/>
        <v/>
      </c>
      <c r="B45" s="101"/>
      <c r="C45" s="91"/>
      <c r="D45" s="110"/>
      <c r="E45" s="91"/>
      <c r="F45" s="110"/>
      <c r="G45" s="88" t="str">
        <f t="shared" si="4"/>
        <v/>
      </c>
    </row>
    <row r="46" spans="1:7" s="86" customFormat="1" ht="14.1" customHeight="1">
      <c r="A46" s="87" t="str">
        <f t="shared" si="5"/>
        <v/>
      </c>
      <c r="B46" s="101"/>
      <c r="C46" s="91"/>
      <c r="D46" s="110"/>
      <c r="E46" s="91"/>
      <c r="F46" s="110"/>
      <c r="G46" s="88" t="str">
        <f t="shared" si="4"/>
        <v/>
      </c>
    </row>
    <row r="47" spans="1:7" s="86" customFormat="1" ht="14.1" customHeight="1">
      <c r="A47" s="87" t="str">
        <f t="shared" si="5"/>
        <v/>
      </c>
      <c r="B47" s="101"/>
      <c r="C47" s="91"/>
      <c r="D47" s="110"/>
      <c r="E47" s="91"/>
      <c r="F47" s="110"/>
      <c r="G47" s="88" t="str">
        <f t="shared" si="4"/>
        <v/>
      </c>
    </row>
    <row r="48" spans="1:7" s="86" customFormat="1" ht="14.1" customHeight="1">
      <c r="A48" s="87" t="str">
        <f t="shared" si="5"/>
        <v/>
      </c>
      <c r="B48" s="101"/>
      <c r="C48" s="91"/>
      <c r="D48" s="110"/>
      <c r="E48" s="91"/>
      <c r="F48" s="110"/>
      <c r="G48" s="88" t="str">
        <f t="shared" si="4"/>
        <v/>
      </c>
    </row>
    <row r="49" spans="1:7" s="86" customFormat="1" ht="14.1" customHeight="1">
      <c r="A49" s="87" t="str">
        <f t="shared" si="5"/>
        <v/>
      </c>
      <c r="B49" s="101"/>
      <c r="C49" s="91"/>
      <c r="D49" s="110"/>
      <c r="E49" s="91"/>
      <c r="F49" s="110"/>
      <c r="G49" s="88" t="str">
        <f t="shared" si="4"/>
        <v/>
      </c>
    </row>
    <row r="50" spans="1:7" s="86" customFormat="1" ht="14.1" customHeight="1">
      <c r="A50" s="87" t="str">
        <f t="shared" si="5"/>
        <v/>
      </c>
      <c r="B50" s="101"/>
      <c r="C50" s="91"/>
      <c r="D50" s="110"/>
      <c r="E50" s="91"/>
      <c r="F50" s="110"/>
      <c r="G50" s="88" t="str">
        <f t="shared" si="4"/>
        <v/>
      </c>
    </row>
    <row r="51" spans="1:7" s="86" customFormat="1" ht="14.1" customHeight="1">
      <c r="A51" s="97" t="str">
        <f t="shared" si="5"/>
        <v/>
      </c>
      <c r="B51" s="121"/>
      <c r="C51" s="124"/>
      <c r="D51" s="125"/>
      <c r="E51" s="124"/>
      <c r="F51" s="125"/>
      <c r="G51" s="88" t="str">
        <f t="shared" si="4"/>
        <v/>
      </c>
    </row>
  </sheetData>
  <phoneticPr fontId="19" type="noConversion"/>
  <dataValidations count="2">
    <dataValidation allowBlank="1" showInputMessage="1" showErrorMessage="1" prompt="Buňka obsahuje vzorec, NEPŘEPSAT!" sqref="G4:G51">
      <formula1>0</formula1>
      <formula2>0</formula2>
    </dataValidation>
    <dataValidation allowBlank="1" showInputMessage="1" showErrorMessage="1" prompt="Buňka obsahuje vzorec. Nevyplňovat!" sqref="A4:A51">
      <formula1>0</formula1>
      <formula2>0</formula2>
    </dataValidation>
  </dataValidations>
  <pageMargins left="0.19685039370078741" right="0.19685039370078741" top="0.39370078740157483" bottom="0.39370078740157483" header="0.31496062992125984" footer="0.31496062992125984"/>
  <pageSetup paperSize="9" scale="75" firstPageNumber="0" orientation="portrait" horizontalDpi="300" verticalDpi="300" r:id="rId1"/>
  <headerFooter alignWithMargins="0">
    <oddHeader>&amp;LCorny středoškoslký atletický pohár&amp;CKRAJSKÉ KOLO&amp;R23.9.2015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opLeftCell="A14" zoomScaleNormal="100" workbookViewId="0">
      <selection activeCell="A2" sqref="A2:J34"/>
    </sheetView>
  </sheetViews>
  <sheetFormatPr defaultRowHeight="12.75"/>
  <cols>
    <col min="1" max="1" width="5.7109375" customWidth="1"/>
    <col min="2" max="2" width="5.42578125" customWidth="1"/>
    <col min="3" max="3" width="23.140625" customWidth="1"/>
    <col min="5" max="5" width="31.7109375" customWidth="1"/>
  </cols>
  <sheetData>
    <row r="1" spans="1:10" ht="18">
      <c r="A1" s="75"/>
      <c r="B1" s="75"/>
      <c r="C1" s="76"/>
      <c r="D1" s="77"/>
      <c r="E1" s="78"/>
      <c r="F1" s="128"/>
      <c r="G1" s="128"/>
      <c r="H1" s="128"/>
      <c r="I1" s="128"/>
      <c r="J1" s="80"/>
    </row>
    <row r="2" spans="1:10" ht="18" customHeight="1">
      <c r="A2" s="75" t="s">
        <v>96</v>
      </c>
      <c r="B2" s="75"/>
      <c r="C2" s="76"/>
      <c r="D2" s="77"/>
      <c r="E2" s="78"/>
      <c r="F2" s="128"/>
      <c r="G2" s="128"/>
      <c r="H2" s="128"/>
      <c r="I2" s="153" t="s">
        <v>84</v>
      </c>
      <c r="J2" s="80" t="s">
        <v>114</v>
      </c>
    </row>
    <row r="3" spans="1:10" ht="18" customHeight="1" thickBot="1">
      <c r="A3" s="154"/>
      <c r="B3" s="155" t="s">
        <v>97</v>
      </c>
      <c r="C3" s="264" t="s">
        <v>98</v>
      </c>
      <c r="D3" s="265" t="s">
        <v>110</v>
      </c>
      <c r="E3" s="264" t="s">
        <v>100</v>
      </c>
      <c r="F3" s="156" t="s">
        <v>101</v>
      </c>
      <c r="G3" s="156"/>
      <c r="H3" s="156"/>
      <c r="I3" s="156"/>
      <c r="J3" s="156"/>
    </row>
    <row r="4" spans="1:10" ht="20.100000000000001" customHeight="1">
      <c r="A4" s="151"/>
      <c r="B4" s="224"/>
      <c r="C4" s="350" t="s">
        <v>123</v>
      </c>
      <c r="D4" s="334">
        <v>1996</v>
      </c>
      <c r="E4" s="351" t="s">
        <v>122</v>
      </c>
      <c r="F4" s="222"/>
      <c r="G4" s="136"/>
      <c r="H4" s="136"/>
      <c r="I4" s="136"/>
      <c r="J4" s="139"/>
    </row>
    <row r="5" spans="1:10" ht="20.100000000000001" customHeight="1">
      <c r="A5" s="151"/>
      <c r="B5" s="224"/>
      <c r="C5" s="333" t="s">
        <v>129</v>
      </c>
      <c r="D5" s="181">
        <v>1999</v>
      </c>
      <c r="E5" s="354" t="s">
        <v>122</v>
      </c>
      <c r="F5" s="222"/>
      <c r="G5" s="136"/>
      <c r="H5" s="136"/>
      <c r="I5" s="136"/>
      <c r="J5" s="139"/>
    </row>
    <row r="6" spans="1:10" ht="20.100000000000001" customHeight="1">
      <c r="A6" s="151"/>
      <c r="B6" s="224"/>
      <c r="C6" s="333" t="s">
        <v>128</v>
      </c>
      <c r="D6" s="181">
        <v>1997</v>
      </c>
      <c r="E6" s="354" t="s">
        <v>122</v>
      </c>
      <c r="F6" s="222"/>
      <c r="G6" s="136"/>
      <c r="H6" s="136"/>
      <c r="I6" s="136"/>
      <c r="J6" s="139"/>
    </row>
    <row r="7" spans="1:10" ht="20.100000000000001" customHeight="1">
      <c r="A7" s="151"/>
      <c r="B7" s="224"/>
      <c r="C7" s="333" t="s">
        <v>139</v>
      </c>
      <c r="D7" s="181">
        <v>1998</v>
      </c>
      <c r="E7" s="354" t="s">
        <v>133</v>
      </c>
      <c r="F7" s="222"/>
      <c r="G7" s="136"/>
      <c r="H7" s="136"/>
      <c r="I7" s="136"/>
      <c r="J7" s="139"/>
    </row>
    <row r="8" spans="1:10" ht="20.100000000000001" customHeight="1">
      <c r="A8" s="151"/>
      <c r="B8" s="224"/>
      <c r="C8" s="333" t="s">
        <v>142</v>
      </c>
      <c r="D8" s="181">
        <v>1999</v>
      </c>
      <c r="E8" s="354" t="s">
        <v>133</v>
      </c>
      <c r="F8" s="222"/>
      <c r="G8" s="136"/>
      <c r="H8" s="136"/>
      <c r="I8" s="136"/>
      <c r="J8" s="139"/>
    </row>
    <row r="9" spans="1:10" ht="20.100000000000001" customHeight="1">
      <c r="A9" s="151"/>
      <c r="B9" s="224"/>
      <c r="C9" s="333" t="s">
        <v>138</v>
      </c>
      <c r="D9" s="181">
        <v>1999</v>
      </c>
      <c r="E9" s="354" t="s">
        <v>133</v>
      </c>
      <c r="F9" s="222"/>
      <c r="G9" s="136"/>
      <c r="H9" s="136"/>
      <c r="I9" s="136"/>
      <c r="J9" s="139"/>
    </row>
    <row r="10" spans="1:10" ht="20.100000000000001" customHeight="1">
      <c r="A10" s="151"/>
      <c r="B10" s="224"/>
      <c r="C10" s="333" t="s">
        <v>149</v>
      </c>
      <c r="D10" s="181"/>
      <c r="E10" s="354" t="s">
        <v>145</v>
      </c>
      <c r="F10" s="222"/>
      <c r="G10" s="136"/>
      <c r="H10" s="136"/>
      <c r="I10" s="136"/>
      <c r="J10" s="139"/>
    </row>
    <row r="11" spans="1:10" ht="20.100000000000001" customHeight="1">
      <c r="A11" s="151"/>
      <c r="B11" s="224"/>
      <c r="C11" s="333" t="s">
        <v>151</v>
      </c>
      <c r="D11" s="181"/>
      <c r="E11" s="354" t="s">
        <v>145</v>
      </c>
      <c r="F11" s="222"/>
      <c r="G11" s="136"/>
      <c r="H11" s="136"/>
      <c r="I11" s="136"/>
      <c r="J11" s="139"/>
    </row>
    <row r="12" spans="1:10" ht="20.100000000000001" customHeight="1">
      <c r="A12" s="151"/>
      <c r="B12" s="224"/>
      <c r="C12" s="333" t="s">
        <v>150</v>
      </c>
      <c r="D12" s="181"/>
      <c r="E12" s="354" t="s">
        <v>145</v>
      </c>
      <c r="F12" s="222"/>
      <c r="G12" s="136"/>
      <c r="H12" s="136"/>
      <c r="I12" s="136"/>
      <c r="J12" s="139"/>
    </row>
    <row r="13" spans="1:10" ht="20.100000000000001" customHeight="1">
      <c r="A13" s="151"/>
      <c r="B13" s="224"/>
      <c r="C13" s="333" t="s">
        <v>163</v>
      </c>
      <c r="D13" s="181">
        <v>1998</v>
      </c>
      <c r="E13" s="354" t="s">
        <v>157</v>
      </c>
      <c r="F13" s="222"/>
      <c r="G13" s="136"/>
      <c r="H13" s="136"/>
      <c r="I13" s="136"/>
      <c r="J13" s="139"/>
    </row>
    <row r="14" spans="1:10" ht="20.100000000000001" customHeight="1">
      <c r="A14" s="151"/>
      <c r="B14" s="224"/>
      <c r="C14" s="333" t="s">
        <v>233</v>
      </c>
      <c r="D14" s="181">
        <v>1997</v>
      </c>
      <c r="E14" s="354" t="s">
        <v>157</v>
      </c>
      <c r="F14" s="222"/>
      <c r="G14" s="136"/>
      <c r="H14" s="136"/>
      <c r="I14" s="136"/>
      <c r="J14" s="139"/>
    </row>
    <row r="15" spans="1:10" ht="20.100000000000001" customHeight="1">
      <c r="A15" s="151"/>
      <c r="B15" s="224"/>
      <c r="C15" s="333" t="s">
        <v>166</v>
      </c>
      <c r="D15" s="181">
        <v>1997</v>
      </c>
      <c r="E15" s="354" t="s">
        <v>157</v>
      </c>
      <c r="F15" s="222"/>
      <c r="G15" s="136"/>
      <c r="H15" s="136"/>
      <c r="I15" s="136"/>
      <c r="J15" s="139"/>
    </row>
    <row r="16" spans="1:10" ht="20.100000000000001" customHeight="1">
      <c r="A16" s="151"/>
      <c r="B16" s="224"/>
      <c r="C16" s="333" t="s">
        <v>177</v>
      </c>
      <c r="D16" s="181">
        <v>1998</v>
      </c>
      <c r="E16" s="354" t="s">
        <v>169</v>
      </c>
      <c r="F16" s="222"/>
      <c r="G16" s="136"/>
      <c r="H16" s="136"/>
      <c r="I16" s="136"/>
      <c r="J16" s="139"/>
    </row>
    <row r="17" spans="1:10" ht="20.100000000000001" customHeight="1">
      <c r="A17" s="151"/>
      <c r="B17" s="224"/>
      <c r="C17" s="333" t="s">
        <v>239</v>
      </c>
      <c r="D17" s="181">
        <v>1999</v>
      </c>
      <c r="E17" s="354" t="s">
        <v>169</v>
      </c>
      <c r="F17" s="222"/>
      <c r="G17" s="136"/>
      <c r="H17" s="136"/>
      <c r="I17" s="136"/>
      <c r="J17" s="139"/>
    </row>
    <row r="18" spans="1:10" ht="20.100000000000001" customHeight="1">
      <c r="A18" s="151"/>
      <c r="B18" s="224"/>
      <c r="C18" s="333" t="s">
        <v>240</v>
      </c>
      <c r="D18" s="181">
        <v>1997</v>
      </c>
      <c r="E18" s="354" t="s">
        <v>169</v>
      </c>
      <c r="F18" s="222"/>
      <c r="G18" s="136"/>
      <c r="H18" s="136"/>
      <c r="I18" s="136"/>
      <c r="J18" s="139"/>
    </row>
    <row r="19" spans="1:10" ht="20.100000000000001" customHeight="1">
      <c r="A19" s="151"/>
      <c r="B19" s="224"/>
      <c r="C19" s="333" t="s">
        <v>185</v>
      </c>
      <c r="D19" s="181">
        <v>1997</v>
      </c>
      <c r="E19" s="346" t="s">
        <v>181</v>
      </c>
      <c r="F19" s="222"/>
      <c r="G19" s="136"/>
      <c r="H19" s="136"/>
      <c r="I19" s="136"/>
      <c r="J19" s="139"/>
    </row>
    <row r="20" spans="1:10" ht="20.100000000000001" customHeight="1">
      <c r="A20" s="151"/>
      <c r="B20" s="224"/>
      <c r="C20" s="333" t="s">
        <v>183</v>
      </c>
      <c r="D20" s="181">
        <v>2000</v>
      </c>
      <c r="E20" s="346" t="s">
        <v>181</v>
      </c>
      <c r="F20" s="222"/>
      <c r="G20" s="136"/>
      <c r="H20" s="136"/>
      <c r="I20" s="136"/>
      <c r="J20" s="139"/>
    </row>
    <row r="21" spans="1:10" ht="20.100000000000001" customHeight="1">
      <c r="A21" s="151"/>
      <c r="B21" s="224"/>
      <c r="C21" s="333" t="s">
        <v>184</v>
      </c>
      <c r="D21" s="181">
        <v>1999</v>
      </c>
      <c r="E21" s="346" t="s">
        <v>181</v>
      </c>
      <c r="F21" s="222"/>
      <c r="G21" s="136"/>
      <c r="H21" s="136"/>
      <c r="I21" s="136"/>
      <c r="J21" s="139"/>
    </row>
    <row r="22" spans="1:10" ht="20.100000000000001" customHeight="1">
      <c r="A22" s="151"/>
      <c r="B22" s="224"/>
      <c r="C22" s="353" t="s">
        <v>199</v>
      </c>
      <c r="D22" s="181">
        <v>1997</v>
      </c>
      <c r="E22" s="354" t="s">
        <v>194</v>
      </c>
      <c r="F22" s="222"/>
      <c r="G22" s="136"/>
      <c r="H22" s="136"/>
      <c r="I22" s="136"/>
      <c r="J22" s="139"/>
    </row>
    <row r="23" spans="1:10" ht="20.100000000000001" customHeight="1">
      <c r="A23" s="151"/>
      <c r="B23" s="224"/>
      <c r="C23" s="333" t="s">
        <v>195</v>
      </c>
      <c r="D23" s="181">
        <v>1998</v>
      </c>
      <c r="E23" s="354" t="s">
        <v>194</v>
      </c>
      <c r="F23" s="222"/>
      <c r="G23" s="136"/>
      <c r="H23" s="136"/>
      <c r="I23" s="136"/>
      <c r="J23" s="139"/>
    </row>
    <row r="24" spans="1:10" ht="20.100000000000001" customHeight="1">
      <c r="A24" s="151"/>
      <c r="B24" s="224"/>
      <c r="C24" s="333" t="s">
        <v>200</v>
      </c>
      <c r="D24" s="181">
        <v>2000</v>
      </c>
      <c r="E24" s="354" t="s">
        <v>194</v>
      </c>
      <c r="F24" s="222"/>
      <c r="G24" s="136"/>
      <c r="H24" s="136"/>
      <c r="I24" s="136"/>
      <c r="J24" s="139"/>
    </row>
    <row r="25" spans="1:10" ht="20.100000000000001" customHeight="1">
      <c r="A25" s="151"/>
      <c r="B25" s="224"/>
      <c r="C25" s="333" t="s">
        <v>207</v>
      </c>
      <c r="D25" s="181">
        <v>1997</v>
      </c>
      <c r="E25" s="354" t="s">
        <v>201</v>
      </c>
      <c r="F25" s="222"/>
      <c r="G25" s="136"/>
      <c r="H25" s="136"/>
      <c r="I25" s="136"/>
      <c r="J25" s="139"/>
    </row>
    <row r="26" spans="1:10" ht="20.100000000000001" customHeight="1">
      <c r="A26" s="151"/>
      <c r="B26" s="224"/>
      <c r="C26" s="333" t="s">
        <v>208</v>
      </c>
      <c r="D26" s="181">
        <v>1999</v>
      </c>
      <c r="E26" s="354" t="s">
        <v>201</v>
      </c>
      <c r="F26" s="222"/>
      <c r="G26" s="136"/>
      <c r="H26" s="136"/>
      <c r="I26" s="136"/>
      <c r="J26" s="139"/>
    </row>
    <row r="27" spans="1:10" ht="20.100000000000001" customHeight="1">
      <c r="A27" s="151"/>
      <c r="B27" s="224"/>
      <c r="C27" s="353"/>
      <c r="D27" s="181"/>
      <c r="E27" s="354"/>
      <c r="F27" s="222"/>
      <c r="G27" s="136"/>
      <c r="H27" s="136"/>
      <c r="I27" s="136"/>
      <c r="J27" s="139"/>
    </row>
    <row r="28" spans="1:10" ht="20.100000000000001" customHeight="1">
      <c r="A28" s="151"/>
      <c r="B28" s="224"/>
      <c r="C28" s="353" t="s">
        <v>220</v>
      </c>
      <c r="D28" s="181">
        <v>1998</v>
      </c>
      <c r="E28" s="354" t="s">
        <v>211</v>
      </c>
      <c r="F28" s="222"/>
      <c r="G28" s="136"/>
      <c r="H28" s="136"/>
      <c r="I28" s="136"/>
      <c r="J28" s="139"/>
    </row>
    <row r="29" spans="1:10" ht="20.100000000000001" customHeight="1">
      <c r="A29" s="151"/>
      <c r="B29" s="224"/>
      <c r="C29" s="333" t="s">
        <v>214</v>
      </c>
      <c r="D29" s="181">
        <v>1998</v>
      </c>
      <c r="E29" s="383" t="s">
        <v>211</v>
      </c>
      <c r="F29" s="222"/>
      <c r="G29" s="136"/>
      <c r="H29" s="136"/>
      <c r="I29" s="136"/>
      <c r="J29" s="139"/>
    </row>
    <row r="30" spans="1:10" ht="20.100000000000001" customHeight="1">
      <c r="A30" s="151"/>
      <c r="B30" s="224"/>
      <c r="C30" s="353" t="s">
        <v>212</v>
      </c>
      <c r="D30" s="181">
        <v>2000</v>
      </c>
      <c r="E30" s="354" t="s">
        <v>211</v>
      </c>
      <c r="F30" s="222"/>
      <c r="G30" s="136"/>
      <c r="H30" s="136"/>
      <c r="I30" s="136"/>
      <c r="J30" s="139"/>
    </row>
    <row r="31" spans="1:10" ht="20.100000000000001" customHeight="1">
      <c r="A31" s="151"/>
      <c r="B31" s="224"/>
      <c r="C31" s="353" t="s">
        <v>228</v>
      </c>
      <c r="D31" s="181">
        <v>1999</v>
      </c>
      <c r="E31" s="354" t="s">
        <v>222</v>
      </c>
      <c r="F31" s="222"/>
      <c r="G31" s="136"/>
      <c r="H31" s="136"/>
      <c r="I31" s="136"/>
      <c r="J31" s="139"/>
    </row>
    <row r="32" spans="1:10" ht="20.100000000000001" customHeight="1">
      <c r="A32" s="151"/>
      <c r="B32" s="224"/>
      <c r="C32" s="333" t="s">
        <v>248</v>
      </c>
      <c r="D32" s="181"/>
      <c r="E32" s="354" t="s">
        <v>222</v>
      </c>
      <c r="F32" s="222"/>
      <c r="G32" s="136"/>
      <c r="H32" s="136"/>
      <c r="I32" s="136"/>
      <c r="J32" s="139"/>
    </row>
    <row r="33" spans="1:10" ht="20.100000000000001" customHeight="1">
      <c r="A33" s="151"/>
      <c r="B33" s="224"/>
      <c r="C33" s="333" t="s">
        <v>249</v>
      </c>
      <c r="D33" s="181">
        <v>2000</v>
      </c>
      <c r="E33" s="354" t="s">
        <v>222</v>
      </c>
      <c r="F33" s="222"/>
      <c r="G33" s="136"/>
      <c r="H33" s="136"/>
      <c r="I33" s="136"/>
      <c r="J33" s="139"/>
    </row>
    <row r="34" spans="1:10" ht="20.100000000000001" customHeight="1">
      <c r="A34" s="151"/>
      <c r="B34" s="152"/>
      <c r="C34" s="223"/>
      <c r="D34" s="132"/>
      <c r="E34" s="26"/>
      <c r="F34" s="136"/>
      <c r="G34" s="136"/>
      <c r="H34" s="136"/>
      <c r="I34" s="136"/>
      <c r="J34" s="139"/>
    </row>
    <row r="35" spans="1:10" ht="20.100000000000001" customHeight="1">
      <c r="A35" s="151"/>
      <c r="B35" s="152"/>
      <c r="C35" s="135"/>
      <c r="D35" s="136"/>
      <c r="E35" s="140"/>
      <c r="F35" s="136"/>
      <c r="G35" s="136"/>
      <c r="H35" s="136"/>
      <c r="I35" s="136"/>
      <c r="J35" s="139"/>
    </row>
    <row r="36" spans="1:10" ht="15.75">
      <c r="A36" s="87"/>
      <c r="B36" s="101"/>
      <c r="C36" s="91"/>
      <c r="D36" s="110"/>
      <c r="E36" s="91"/>
      <c r="F36" s="110"/>
      <c r="G36" s="110"/>
      <c r="H36" s="110"/>
      <c r="I36" s="110"/>
      <c r="J36" s="88"/>
    </row>
    <row r="37" spans="1:10" ht="15.75">
      <c r="A37" s="87"/>
      <c r="B37" s="101"/>
      <c r="C37" s="91"/>
      <c r="D37" s="110"/>
      <c r="E37" s="91"/>
      <c r="F37" s="110"/>
      <c r="G37" s="110"/>
      <c r="H37" s="110"/>
      <c r="I37" s="110"/>
      <c r="J37" s="88"/>
    </row>
    <row r="38" spans="1:10" ht="15.75">
      <c r="A38" s="87"/>
      <c r="B38" s="101"/>
      <c r="C38" s="91"/>
      <c r="D38" s="110"/>
      <c r="E38" s="91"/>
      <c r="F38" s="110"/>
      <c r="G38" s="110"/>
      <c r="H38" s="110"/>
      <c r="I38" s="110"/>
      <c r="J38" s="88"/>
    </row>
    <row r="39" spans="1:10" ht="15.75">
      <c r="A39" s="87"/>
      <c r="B39" s="101"/>
      <c r="C39" s="91"/>
      <c r="D39" s="110"/>
      <c r="E39" s="91"/>
      <c r="F39" s="110"/>
      <c r="G39" s="110"/>
      <c r="H39" s="110"/>
      <c r="I39" s="110"/>
      <c r="J39" s="88"/>
    </row>
    <row r="40" spans="1:10" ht="15.75">
      <c r="A40" s="87"/>
      <c r="B40" s="101"/>
      <c r="C40" s="91"/>
      <c r="D40" s="110"/>
      <c r="E40" s="91"/>
      <c r="F40" s="110"/>
      <c r="G40" s="110"/>
      <c r="H40" s="110"/>
      <c r="I40" s="110"/>
      <c r="J40" s="88"/>
    </row>
  </sheetData>
  <phoneticPr fontId="19" type="noConversion"/>
  <pageMargins left="0.19685039370078741" right="0.19685039370078741" top="0.39370078740157483" bottom="0.39370078740157483" header="0.31496062992125984" footer="0.31496062992125984"/>
  <pageSetup paperSize="9" scale="71" firstPageNumber="0" orientation="landscape" verticalDpi="300" r:id="rId1"/>
  <headerFooter alignWithMargins="0">
    <oddHeader>&amp;LCorny středoškoslký atletický pohár&amp;CKRAJSKÉ KOLO&amp;R23.9.2015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Návod</vt:lpstr>
      <vt:lpstr>List1</vt:lpstr>
      <vt:lpstr>CELKEM dívky - běhy elektricky</vt:lpstr>
      <vt:lpstr>60m</vt:lpstr>
      <vt:lpstr>200m</vt:lpstr>
      <vt:lpstr>800m</vt:lpstr>
      <vt:lpstr>výška startovka</vt:lpstr>
      <vt:lpstr>výška</vt:lpstr>
      <vt:lpstr>dálka startovka</vt:lpstr>
      <vt:lpstr>dálka</vt:lpstr>
      <vt:lpstr>koule startovka</vt:lpstr>
      <vt:lpstr>koule</vt:lpstr>
      <vt:lpstr>štafeta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Vlaďka</cp:lastModifiedBy>
  <cp:lastPrinted>2015-09-23T10:42:18Z</cp:lastPrinted>
  <dcterms:created xsi:type="dcterms:W3CDTF">2013-09-16T12:26:13Z</dcterms:created>
  <dcterms:modified xsi:type="dcterms:W3CDTF">2015-09-23T18:25:51Z</dcterms:modified>
</cp:coreProperties>
</file>