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<sst xmlns="http://schemas.openxmlformats.org/spreadsheetml/2006/main" count="364" uniqueCount="184">
  <si>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</si>
  <si>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</si>
  <si>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</si>
  <si>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</si>
  <si>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</si>
  <si>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</si>
  <si>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</si>
  <si>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</si>
  <si>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</si>
  <si>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</si>
  <si>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</si>
  <si>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</si>
  <si>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</si>
  <si>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</si>
  <si>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</si>
  <si>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</si>
  <si>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</si>
  <si>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</si>
  <si>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</si>
  <si>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</si>
  <si>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</si>
  <si>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</si>
  <si>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</si>
  <si>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</si>
  <si>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</si>
  <si>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</si>
  <si>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</si>
  <si>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</si>
  <si>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</si>
  <si>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</si>
  <si>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</si>
  <si>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</si>
  <si>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</si>
  <si>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</si>
  <si>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</si>
  <si>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</si>
  <si>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</si>
  <si>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</si>
  <si>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</si>
  <si>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</si>
  <si>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</si>
  <si>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</si>
  <si>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</si>
  <si>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</si>
  <si>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</si>
  <si>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</si>
  <si>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</si>
  <si>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</si>
  <si>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</si>
  <si>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</si>
  <si>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</si>
  <si>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</si>
  <si>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</si>
  <si>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</si>
  <si>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</si>
  <si>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</si>
  <si>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</si>
  <si>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</si>
  <si>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</si>
  <si>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</si>
  <si>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</si>
  <si>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</si>
  <si>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</si>
  <si>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</si>
  <si>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</si>
  <si>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</si>
  <si>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</si>
  <si>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</si>
  <si>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</si>
  <si>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</si>
  <si>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</si>
  <si>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</si>
  <si>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</si>
  <si>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</si>
  <si>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</si>
  <si>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</si>
  <si>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</si>
  <si>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</si>
  <si>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</si>
  <si>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</si>
  <si>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</si>
  <si>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</si>
  <si>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</si>
  <si>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</si>
  <si>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</si>
  <si>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</si>
  <si>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</si>
  <si>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</si>
  <si>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</si>
  <si>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</si>
  <si>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</si>
  <si>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</si>
  <si>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</si>
  <si>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</si>
  <si>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</si>
  <si>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</si>
  <si>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</si>
  <si>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</si>
  <si>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</si>
  <si>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</si>
  <si>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</si>
  <si>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</si>
  <si>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</si>
  <si>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</si>
  <si>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</si>
  <si>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</si>
  <si>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</si>
  <si>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</si>
  <si>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</si>
  <si>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</si>
  <si>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</si>
  <si>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</si>
  <si>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</si>
  <si>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</si>
  <si>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</si>
  <si>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</si>
  <si>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</si>
  <si>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</si>
  <si>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</si>
  <si>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</si>
  <si>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</si>
  <si>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Gymnázium Nymburk</t>
  </si>
  <si>
    <t>Munková Karolína</t>
  </si>
  <si>
    <t>okresní</t>
  </si>
  <si>
    <t>Nymburk</t>
  </si>
  <si>
    <t>Růžičková Sabina</t>
  </si>
  <si>
    <t>Procházková Kateřina</t>
  </si>
  <si>
    <t>OA Lysá</t>
  </si>
  <si>
    <t>Dvorská Barbora</t>
  </si>
  <si>
    <t>Hradecká Ivana</t>
  </si>
  <si>
    <t>Švarcová Veronika</t>
  </si>
  <si>
    <t>Gymnázium Poděbrady</t>
  </si>
  <si>
    <t>Vocásková Renata</t>
  </si>
  <si>
    <t>EKO Gym Poděbrady</t>
  </si>
  <si>
    <t>Dienstbierová Nina</t>
  </si>
  <si>
    <t>Nebáznivá Žaneta</t>
  </si>
  <si>
    <t>SZeŠ Poděbrady</t>
  </si>
  <si>
    <t>Mašindová Alena</t>
  </si>
  <si>
    <t>Jehličková Markéta</t>
  </si>
  <si>
    <t>Drbohlavová Petra</t>
  </si>
  <si>
    <t>Nebáznivá</t>
  </si>
  <si>
    <t>Krupková</t>
  </si>
  <si>
    <t>Jirků</t>
  </si>
  <si>
    <t>Králová Bára</t>
  </si>
  <si>
    <t>Tykvová</t>
  </si>
  <si>
    <t>SZeŠ a SOŠ Poděbrady</t>
  </si>
  <si>
    <t>Hrabětová Anna</t>
  </si>
  <si>
    <t>Beránková Lenka</t>
  </si>
  <si>
    <t>Nováková Anežka</t>
  </si>
  <si>
    <t>Suchá Iveta</t>
  </si>
  <si>
    <t>Szabóová Veronika</t>
  </si>
  <si>
    <t>OA Lysá n. Labem</t>
  </si>
  <si>
    <t>Šuková Martina</t>
  </si>
  <si>
    <t>Haníková Tereza</t>
  </si>
  <si>
    <t>Boháčová Petra</t>
  </si>
  <si>
    <t>Hyánová eliška</t>
  </si>
  <si>
    <t>Váchová Lucie</t>
  </si>
  <si>
    <t>Martínková Kateřina</t>
  </si>
  <si>
    <t>Knoblochová</t>
  </si>
  <si>
    <t>Vancová</t>
  </si>
  <si>
    <t>Tykvová Michaela</t>
  </si>
  <si>
    <t>Znamínková Jana</t>
  </si>
  <si>
    <t>Popková Andrea</t>
  </si>
  <si>
    <t>Skalická Lenka</t>
  </si>
  <si>
    <t>Bělohoubková Tereza</t>
  </si>
  <si>
    <t xml:space="preserve">Svobodová Eva </t>
  </si>
  <si>
    <t>Vávrová Kateřina</t>
  </si>
  <si>
    <t>Martincová Eliška</t>
  </si>
  <si>
    <t>Salvová</t>
  </si>
  <si>
    <t>Pokorná Eliška</t>
  </si>
  <si>
    <t>Patočková Š.</t>
  </si>
  <si>
    <t>Hradecká I.</t>
  </si>
  <si>
    <t xml:space="preserve">Jirků Štěpánka </t>
  </si>
  <si>
    <t>Tykvová Martina</t>
  </si>
  <si>
    <t>Hyánková Eliška</t>
  </si>
  <si>
    <t>Suchá</t>
  </si>
  <si>
    <t>Drbohlavová</t>
  </si>
  <si>
    <t>Štětková Lenka</t>
  </si>
  <si>
    <t>Stehnová Tereza</t>
  </si>
  <si>
    <t>Dlouhá Martina</t>
  </si>
  <si>
    <t>Patočková Šárka</t>
  </si>
  <si>
    <t>Popková</t>
  </si>
  <si>
    <t>Abrahamová Hana</t>
  </si>
  <si>
    <t>Švarcová V.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</si>
</sst>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 locked="0"/>
    </xf>
    <xf numFmtId="0" fontId="1" fillId="35" borderId="0" xfId="0" applyFont="1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35" borderId="0" xfId="0" applyNumberFormat="1" applyFont="1" applyFill="1" applyAlignment="1" applyProtection="1">
      <alignment horizontal="center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 horizontal="left"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>
      <alignment/>
    </xf>
    <xf numFmtId="14" fontId="0" fillId="0" borderId="0" xfId="0" applyNumberFormat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37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8" t="s">
        <v>119</v>
      </c>
      <c r="C1" s="49"/>
      <c r="D1" s="49"/>
      <c r="E1" s="49"/>
      <c r="F1" s="136"/>
      <c r="G1" s="136"/>
      <c r="H1" s="136"/>
      <c r="I1" s="136"/>
    </row>
    <row r="2" spans="2:9" ht="12.75">
      <c r="B2" s="119" t="s">
        <v>60</v>
      </c>
      <c r="C2" s="120"/>
      <c r="D2" s="120"/>
      <c r="E2" s="120"/>
      <c r="F2" s="120"/>
      <c r="G2" s="120"/>
      <c r="H2" s="49"/>
      <c r="I2" s="49"/>
    </row>
    <row r="4" spans="1:2" ht="12.75">
      <c r="A4" s="21" t="s">
        <v>61</v>
      </c>
      <c r="B4" s="121" t="s">
        <v>62</v>
      </c>
    </row>
    <row r="5" ht="12.75">
      <c r="B5" t="s">
        <v>102</v>
      </c>
    </row>
    <row r="6" ht="12.75">
      <c r="B6" s="122" t="s">
        <v>103</v>
      </c>
    </row>
    <row r="7" ht="12.75">
      <c r="B7" s="121"/>
    </row>
    <row r="8" spans="1:2" ht="12.75">
      <c r="A8" s="21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21" t="s">
        <v>67</v>
      </c>
      <c r="B15" s="120" t="s">
        <v>120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68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69</v>
      </c>
      <c r="C17" s="120"/>
      <c r="D17" s="120"/>
      <c r="E17" s="120"/>
      <c r="F17" s="120"/>
      <c r="G17" s="120"/>
      <c r="H17" s="120"/>
      <c r="I17" s="120"/>
    </row>
    <row r="19" spans="1:2" ht="12.75">
      <c r="A19" s="21" t="s">
        <v>70</v>
      </c>
      <c r="B19" s="123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123" t="s">
        <v>108</v>
      </c>
    </row>
    <row r="23" ht="12.75">
      <c r="B23" s="123"/>
    </row>
    <row r="24" spans="1:2" ht="12.75">
      <c r="A24" s="21" t="s">
        <v>73</v>
      </c>
      <c r="B24" s="123" t="s">
        <v>109</v>
      </c>
    </row>
    <row r="25" ht="12.75">
      <c r="B25" s="124" t="s">
        <v>74</v>
      </c>
    </row>
    <row r="27" spans="1:2" ht="12.75">
      <c r="A27" s="21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21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21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123" t="s">
        <v>113</v>
      </c>
    </row>
    <row r="42" spans="1:2" ht="12.75">
      <c r="A42" s="21" t="s">
        <v>86</v>
      </c>
      <c r="B42" s="121" t="s">
        <v>114</v>
      </c>
    </row>
    <row r="43" spans="2:9" ht="12.75">
      <c r="B43" s="121" t="s">
        <v>115</v>
      </c>
      <c r="G43" s="49"/>
      <c r="H43" s="49"/>
      <c r="I43" s="49"/>
    </row>
    <row r="44" spans="2:9" ht="12.75">
      <c r="B44" s="125" t="s">
        <v>87</v>
      </c>
      <c r="C44" s="126" t="s">
        <v>88</v>
      </c>
      <c r="E44" s="49"/>
      <c r="F44" s="49"/>
      <c r="G44" s="49"/>
      <c r="I44" s="49"/>
    </row>
    <row r="46" spans="1:2" ht="12.75">
      <c r="A46" s="21" t="s">
        <v>89</v>
      </c>
      <c r="B46" t="s">
        <v>90</v>
      </c>
    </row>
    <row r="47" ht="12.75">
      <c r="B47" t="s">
        <v>91</v>
      </c>
    </row>
    <row r="48" ht="12.75">
      <c r="B48" s="122" t="s">
        <v>92</v>
      </c>
    </row>
    <row r="50" spans="1:2" ht="12.75">
      <c r="A50" s="21" t="s">
        <v>93</v>
      </c>
      <c r="B50" s="122" t="s">
        <v>116</v>
      </c>
    </row>
    <row r="51" ht="12.75">
      <c r="B51" t="s">
        <v>94</v>
      </c>
    </row>
    <row r="52" ht="12.75">
      <c r="B52" s="122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21" t="s">
        <v>97</v>
      </c>
      <c r="B57" s="118" t="s">
        <v>98</v>
      </c>
      <c r="C57" s="120"/>
    </row>
    <row r="59" spans="2:10" ht="12.75">
      <c r="B59" s="119" t="s">
        <v>99</v>
      </c>
      <c r="C59" s="120"/>
      <c r="D59" s="120"/>
      <c r="E59" s="120"/>
      <c r="F59" s="120"/>
      <c r="G59" s="120"/>
      <c r="H59" s="120"/>
      <c r="I59" s="49"/>
      <c r="J59" s="49"/>
    </row>
    <row r="60" spans="2:10" ht="12.75">
      <c r="B60" s="119" t="s">
        <v>100</v>
      </c>
      <c r="C60" s="120"/>
      <c r="D60" s="120"/>
      <c r="E60" s="120"/>
      <c r="F60" s="49" t="s">
        <v>101</v>
      </c>
      <c r="I60" s="49"/>
      <c r="J60" s="49"/>
    </row>
    <row r="61" spans="9:10" ht="12.75">
      <c r="I61" s="49"/>
      <c r="J61" s="4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AH26" sqref="AH26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86" customWidth="1"/>
    <col min="16" max="16" width="5.125" style="86" customWidth="1"/>
    <col min="17" max="17" width="6.125" style="4" customWidth="1"/>
    <col min="18" max="18" width="2.75390625" style="87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7" t="s">
        <v>13</v>
      </c>
      <c r="C1" s="128"/>
      <c r="D1" s="128"/>
      <c r="E1" s="128"/>
      <c r="F1" s="128"/>
      <c r="G1" s="129"/>
      <c r="H1" s="130"/>
      <c r="I1" s="128"/>
      <c r="J1" s="131"/>
      <c r="K1" s="131"/>
      <c r="L1" s="132"/>
      <c r="O1" s="79" t="s">
        <v>40</v>
      </c>
      <c r="P1" s="76"/>
      <c r="Q1" s="80"/>
      <c r="R1" s="78"/>
      <c r="S1" s="79"/>
      <c r="T1" s="81"/>
    </row>
    <row r="2" spans="2:20" ht="12.75">
      <c r="B2" s="133" t="s">
        <v>41</v>
      </c>
      <c r="C2" s="134"/>
      <c r="D2" s="128"/>
      <c r="E2" s="128"/>
      <c r="F2" s="128"/>
      <c r="G2" s="129"/>
      <c r="H2" s="130"/>
      <c r="I2" s="128"/>
      <c r="J2" s="131"/>
      <c r="K2" s="131"/>
      <c r="L2" s="132"/>
      <c r="O2" s="76" t="s">
        <v>42</v>
      </c>
      <c r="P2" s="76"/>
      <c r="Q2" s="80"/>
      <c r="R2" s="78"/>
      <c r="S2" s="79"/>
      <c r="T2" s="81"/>
    </row>
    <row r="3" spans="2:20" ht="12.75">
      <c r="B3" s="135" t="s">
        <v>19</v>
      </c>
      <c r="C3" s="128"/>
      <c r="D3" s="128"/>
      <c r="E3" s="15" t="s">
        <v>123</v>
      </c>
      <c r="F3" s="15"/>
      <c r="G3" s="18"/>
      <c r="K3" s="12"/>
      <c r="L3" s="16"/>
      <c r="O3" s="82" t="s">
        <v>43</v>
      </c>
      <c r="P3" s="76"/>
      <c r="Q3" s="80"/>
      <c r="R3" s="78"/>
      <c r="S3" s="79"/>
      <c r="T3" s="81"/>
    </row>
    <row r="4" spans="2:20" ht="12.75">
      <c r="B4" s="135" t="s">
        <v>18</v>
      </c>
      <c r="C4" s="128"/>
      <c r="D4" s="128"/>
      <c r="E4" s="83" t="s">
        <v>124</v>
      </c>
      <c r="G4" s="84" t="s">
        <v>17</v>
      </c>
      <c r="I4" s="12"/>
      <c r="J4" s="137"/>
      <c r="K4" s="137"/>
      <c r="L4" s="16"/>
      <c r="M4" s="13"/>
      <c r="N4" s="20"/>
      <c r="O4" s="76" t="s">
        <v>44</v>
      </c>
      <c r="P4" s="82"/>
      <c r="Q4" s="80"/>
      <c r="R4" s="85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8" t="s">
        <v>21</v>
      </c>
      <c r="G6" s="89" t="s">
        <v>7</v>
      </c>
      <c r="H6" s="90" t="s">
        <v>7</v>
      </c>
      <c r="I6" s="77"/>
      <c r="J6" s="91" t="s">
        <v>45</v>
      </c>
      <c r="K6" s="91" t="s">
        <v>46</v>
      </c>
      <c r="L6" s="138" t="s">
        <v>47</v>
      </c>
      <c r="M6" s="138"/>
      <c r="N6" s="138"/>
      <c r="O6" s="93" t="s">
        <v>2</v>
      </c>
      <c r="P6" s="93" t="s">
        <v>3</v>
      </c>
      <c r="Q6" s="94" t="s">
        <v>4</v>
      </c>
      <c r="R6" s="138" t="s">
        <v>5</v>
      </c>
      <c r="S6" s="138"/>
      <c r="T6" s="138"/>
      <c r="U6" s="95" t="s">
        <v>48</v>
      </c>
      <c r="V6" s="95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2"/>
      <c r="C7" s="77"/>
      <c r="D7" s="77"/>
      <c r="E7" s="77" t="s">
        <v>9</v>
      </c>
      <c r="F7" s="88" t="s">
        <v>20</v>
      </c>
      <c r="G7" s="89" t="s">
        <v>8</v>
      </c>
      <c r="H7" s="90" t="s">
        <v>8</v>
      </c>
      <c r="I7" s="77"/>
      <c r="J7" s="96" t="s">
        <v>12</v>
      </c>
      <c r="K7" s="96" t="s">
        <v>12</v>
      </c>
      <c r="L7" s="139" t="s">
        <v>14</v>
      </c>
      <c r="M7" s="139"/>
      <c r="N7" s="139"/>
      <c r="O7" s="92" t="s">
        <v>0</v>
      </c>
      <c r="P7" s="92" t="s">
        <v>0</v>
      </c>
      <c r="Q7" s="97" t="s">
        <v>1</v>
      </c>
      <c r="R7" s="140" t="s">
        <v>16</v>
      </c>
      <c r="S7" s="140"/>
      <c r="T7" s="140"/>
    </row>
    <row r="8" spans="2:19" ht="12.75">
      <c r="B8" s="98"/>
      <c r="G8" s="79"/>
      <c r="M8" s="79"/>
      <c r="S8" s="79"/>
    </row>
    <row r="9" spans="2:29" ht="12.75">
      <c r="B9" s="22" t="str">
        <f>IF(H9=0,"","1.")</f>
        <v>1.</v>
      </c>
      <c r="E9" s="35" t="s">
        <v>131</v>
      </c>
      <c r="G9" s="99">
        <f>IF(H9=0,"",H9)</f>
        <v>6405</v>
      </c>
      <c r="H9" s="14">
        <f>SUM(W9:AB10)+AC9</f>
        <v>6405</v>
      </c>
      <c r="J9" s="37">
        <v>8.1</v>
      </c>
      <c r="K9" s="37">
        <v>30.6</v>
      </c>
      <c r="L9" s="36">
        <v>2</v>
      </c>
      <c r="M9" s="68" t="str">
        <f>IF(N9=0,"",":")</f>
        <v>:</v>
      </c>
      <c r="N9" s="61">
        <v>29</v>
      </c>
      <c r="O9" s="101">
        <v>120</v>
      </c>
      <c r="P9" s="36">
        <v>430</v>
      </c>
      <c r="Q9" s="55">
        <v>8.6</v>
      </c>
      <c r="R9" s="65">
        <v>2</v>
      </c>
      <c r="S9" s="68" t="str">
        <f>IF(T9=0,"",":")</f>
        <v>:</v>
      </c>
      <c r="T9" s="46">
        <v>43.1</v>
      </c>
      <c r="U9" s="10">
        <f>L9*60+N9</f>
        <v>149</v>
      </c>
      <c r="V9" s="10">
        <f>R9*60+T9</f>
        <v>163.1</v>
      </c>
      <c r="W9" s="102">
        <f>IF(J9&gt;0,(INT(POWER(12.76-J9,1.81)*46.0849)),0)</f>
        <v>747</v>
      </c>
      <c r="X9" s="102">
        <f>IF(K9&gt;0,(INT(POWER(42.26-K9,1.81)*4.99087)),0)</f>
        <v>425</v>
      </c>
      <c r="Y9" s="103">
        <f>IF(N9&lt;&gt;"",(INT(POWER(254-U9,1.88)*0.11193)),0)</f>
        <v>705</v>
      </c>
      <c r="Z9" s="102">
        <f>IF(O9&gt;0,(INT(POWER(O9-75,1.348)*1.84523)),0)</f>
        <v>312</v>
      </c>
      <c r="AA9" s="102">
        <f>IF(P9&gt;0,(INT(POWER(P9-210,1.41)*0.188807)),0)</f>
        <v>379</v>
      </c>
      <c r="AB9" s="102">
        <f>IF(Q9&gt;0,(INT(POWER(Q9-1.5,1.05)*56.0211)),0)</f>
        <v>438</v>
      </c>
      <c r="AC9" s="11">
        <f>IF(T9&lt;&gt;"",(INT(POWER(305.5-V9,1.85)*0.08713)),0)</f>
        <v>839</v>
      </c>
    </row>
    <row r="10" spans="2:28" ht="12.75">
      <c r="B10" s="98"/>
      <c r="G10" s="79"/>
      <c r="H10" s="75">
        <f>H9</f>
        <v>6405</v>
      </c>
      <c r="J10" s="37">
        <v>8.8</v>
      </c>
      <c r="K10" s="37">
        <v>31.1</v>
      </c>
      <c r="L10" s="36">
        <v>2</v>
      </c>
      <c r="M10" s="68" t="str">
        <f>IF(N10=0,"",":")</f>
        <v>:</v>
      </c>
      <c r="N10" s="61">
        <v>51</v>
      </c>
      <c r="O10" s="101">
        <v>120</v>
      </c>
      <c r="P10" s="36">
        <v>423</v>
      </c>
      <c r="Q10" s="55">
        <v>9.3</v>
      </c>
      <c r="S10" s="100"/>
      <c r="U10" s="10">
        <f>L10*60+N10</f>
        <v>171</v>
      </c>
      <c r="W10" s="102">
        <f>IF(J10&gt;0,(INT(POWER(12.76-J10,1.81)*46.0849)),0)</f>
        <v>556</v>
      </c>
      <c r="X10" s="102">
        <f>IF(K10&gt;0,(INT(POWER(42.26-K10,1.81)*4.99087)),0)</f>
        <v>393</v>
      </c>
      <c r="Y10" s="103">
        <f>IF(N10&lt;&gt;"",(INT(POWER(254-U10,1.88)*0.11193)),0)</f>
        <v>453</v>
      </c>
      <c r="Z10" s="102">
        <f>IF(O10&gt;0,(INT(POWER(O10-75,1.348)*1.84523)),0)</f>
        <v>312</v>
      </c>
      <c r="AA10" s="102">
        <f>IF(P10&gt;0,(INT(POWER(P10-210,1.41)*0.188807)),0)</f>
        <v>362</v>
      </c>
      <c r="AB10" s="102">
        <f>IF(Q10&gt;0,(INT(POWER(Q10-1.5,1.05)*56.0211)),0)</f>
        <v>484</v>
      </c>
    </row>
    <row r="11" spans="2:19" ht="12.75">
      <c r="B11" s="98"/>
      <c r="G11" s="79"/>
      <c r="H11" s="75">
        <f>H9</f>
        <v>6405</v>
      </c>
      <c r="J11" s="74"/>
      <c r="K11" s="9"/>
      <c r="M11" s="79"/>
      <c r="O11" s="101"/>
      <c r="P11" s="101"/>
      <c r="S11" s="100"/>
    </row>
    <row r="12" spans="2:29" ht="12.75">
      <c r="B12" s="22" t="str">
        <f>IF(H12=0,"","2.")</f>
        <v>2.</v>
      </c>
      <c r="E12" s="35" t="s">
        <v>121</v>
      </c>
      <c r="G12" s="99">
        <f>IF(H12=0,"",H12)</f>
        <v>6221</v>
      </c>
      <c r="H12" s="14">
        <f>SUM(W12:AB13)+AC12</f>
        <v>6221</v>
      </c>
      <c r="J12" s="37">
        <v>8.6</v>
      </c>
      <c r="K12" s="37">
        <v>29.6</v>
      </c>
      <c r="L12" s="36">
        <v>2</v>
      </c>
      <c r="M12" s="68" t="str">
        <f>IF(N12=0,"",":")</f>
        <v>:</v>
      </c>
      <c r="N12" s="61">
        <v>38</v>
      </c>
      <c r="O12" s="36">
        <v>125</v>
      </c>
      <c r="P12" s="36">
        <v>437</v>
      </c>
      <c r="Q12" s="55">
        <v>7.8</v>
      </c>
      <c r="R12" s="64">
        <v>2</v>
      </c>
      <c r="S12" s="68" t="str">
        <f>IF(T12=0,"",":")</f>
        <v>:</v>
      </c>
      <c r="T12" s="61">
        <v>52</v>
      </c>
      <c r="U12" s="10">
        <f>L12*60+N12</f>
        <v>158</v>
      </c>
      <c r="V12" s="10">
        <f>R12*60+T12</f>
        <v>172</v>
      </c>
      <c r="W12" s="102">
        <f>IF(J12&gt;0,(INT(POWER(12.76-J12,1.81)*46.0849)),0)</f>
        <v>608</v>
      </c>
      <c r="X12" s="102">
        <f>IF(K12&gt;0,(INT(POWER(42.26-K12,1.81)*4.99087)),0)</f>
        <v>493</v>
      </c>
      <c r="Y12" s="103">
        <f>IF(N12&lt;&gt;"",(INT(POWER(254-U12,1.88)*0.11193)),0)</f>
        <v>596</v>
      </c>
      <c r="Z12" s="102">
        <f>IF(O12&gt;0,(INT(POWER(O12-75,1.348)*1.84523)),0)</f>
        <v>359</v>
      </c>
      <c r="AA12" s="102">
        <f>IF(P12&gt;0,(INT(POWER(P12-210,1.41)*0.188807)),0)</f>
        <v>396</v>
      </c>
      <c r="AB12" s="102">
        <f>IF(Q12&gt;0,(INT(POWER(Q12-1.5,1.05)*56.0211)),0)</f>
        <v>386</v>
      </c>
      <c r="AC12" s="11">
        <f>IF(T12&lt;&gt;"",(INT(POWER(305.5-V12,1.85)*0.08713)),0)</f>
        <v>745</v>
      </c>
    </row>
    <row r="13" spans="2:28" ht="12.75">
      <c r="B13" s="98"/>
      <c r="G13" s="79"/>
      <c r="H13" s="75">
        <f>H12</f>
        <v>6221</v>
      </c>
      <c r="J13" s="37">
        <v>8.7</v>
      </c>
      <c r="K13" s="37">
        <v>29.8</v>
      </c>
      <c r="L13" s="36">
        <v>2</v>
      </c>
      <c r="M13" s="68" t="str">
        <f>IF(N13=0,"",":")</f>
        <v>:</v>
      </c>
      <c r="N13" s="61">
        <v>44</v>
      </c>
      <c r="O13" s="36">
        <v>125</v>
      </c>
      <c r="P13" s="36">
        <v>401</v>
      </c>
      <c r="Q13" s="55">
        <v>7.7</v>
      </c>
      <c r="S13" s="100">
        <f>IF(T13=0,"",":")</f>
      </c>
      <c r="U13" s="10">
        <f>L13*60+N13</f>
        <v>164</v>
      </c>
      <c r="W13" s="102">
        <f>IF(J13&gt;0,(INT(POWER(12.76-J13,1.81)*46.0849)),0)</f>
        <v>582</v>
      </c>
      <c r="X13" s="102">
        <f>IF(K13&gt;0,(INT(POWER(42.26-K13,1.81)*4.99087)),0)</f>
        <v>479</v>
      </c>
      <c r="Y13" s="103">
        <f>IF(N13&lt;&gt;"",(INT(POWER(254-U13,1.88)*0.11193)),0)</f>
        <v>528</v>
      </c>
      <c r="Z13" s="102">
        <f>IF(O13&gt;0,(INT(POWER(O13-75,1.348)*1.84523)),0)</f>
        <v>359</v>
      </c>
      <c r="AA13" s="102">
        <f>IF(P13&gt;0,(INT(POWER(P13-210,1.41)*0.188807)),0)</f>
        <v>310</v>
      </c>
      <c r="AB13" s="102">
        <f>IF(Q13&gt;0,(INT(POWER(Q13-1.5,1.05)*56.0211)),0)</f>
        <v>380</v>
      </c>
    </row>
    <row r="14" spans="2:19" ht="12.75">
      <c r="B14" s="98"/>
      <c r="G14" s="104"/>
      <c r="H14" s="75">
        <f>H12</f>
        <v>6221</v>
      </c>
      <c r="J14" s="74"/>
      <c r="K14" s="9"/>
      <c r="M14" s="79"/>
      <c r="O14" s="101"/>
      <c r="P14" s="101"/>
      <c r="S14" s="79"/>
    </row>
    <row r="15" spans="2:29" ht="12.75">
      <c r="B15" s="22" t="str">
        <f>IF(H15=0,"","3.")</f>
        <v>3.</v>
      </c>
      <c r="E15" s="35" t="s">
        <v>145</v>
      </c>
      <c r="G15" s="99">
        <f>IF(H15=0,"",H15)</f>
        <v>4430</v>
      </c>
      <c r="H15" s="14">
        <f>SUM(W15:AB16)+AC15</f>
        <v>4430</v>
      </c>
      <c r="J15" s="37">
        <v>9.4</v>
      </c>
      <c r="K15" s="37">
        <v>33.5</v>
      </c>
      <c r="L15" s="36">
        <v>2</v>
      </c>
      <c r="M15" s="68" t="str">
        <f>IF(N15=0,"",":")</f>
        <v>:</v>
      </c>
      <c r="N15" s="61">
        <v>52</v>
      </c>
      <c r="O15" s="36">
        <v>120</v>
      </c>
      <c r="P15" s="36">
        <v>388</v>
      </c>
      <c r="Q15" s="55">
        <v>8</v>
      </c>
      <c r="R15" s="64">
        <v>3</v>
      </c>
      <c r="S15" s="68" t="str">
        <f>IF(T15=0,"",":")</f>
        <v>:</v>
      </c>
      <c r="T15" s="61">
        <v>5.6</v>
      </c>
      <c r="U15" s="10">
        <f>L15*60+N15</f>
        <v>172</v>
      </c>
      <c r="V15" s="10">
        <f>R15*60+T15</f>
        <v>185.6</v>
      </c>
      <c r="W15" s="102">
        <f>IF(J15&gt;0,(INT(POWER(12.76-J15,1.81)*46.0849)),0)</f>
        <v>413</v>
      </c>
      <c r="X15" s="102">
        <f>IF(K15&gt;0,(INT(POWER(42.26-K15,1.81)*4.99087)),0)</f>
        <v>253</v>
      </c>
      <c r="Y15" s="103">
        <f>IF(N15&lt;&gt;"",(INT(POWER(254-U15,1.88)*0.11193)),0)</f>
        <v>443</v>
      </c>
      <c r="Z15" s="102">
        <f>IF(O15&gt;0,(INT(POWER(O15-75,1.348)*1.84523)),0)</f>
        <v>312</v>
      </c>
      <c r="AA15" s="102">
        <f>IF(P15&gt;0,(INT(POWER(P15-210,1.41)*0.188807)),0)</f>
        <v>281</v>
      </c>
      <c r="AB15" s="102">
        <f>IF(Q15&gt;0,(INT(POWER(Q15-1.5,1.05)*56.0211)),0)</f>
        <v>399</v>
      </c>
      <c r="AC15" s="11">
        <f>IF(T15&lt;&gt;"",(INT(POWER(305.5-V15,1.85)*0.08713)),0)</f>
        <v>610</v>
      </c>
    </row>
    <row r="16" spans="2:28" ht="12.75">
      <c r="B16" s="98"/>
      <c r="G16" s="79"/>
      <c r="H16" s="75">
        <f>H15</f>
        <v>4430</v>
      </c>
      <c r="J16" s="37">
        <v>9.4</v>
      </c>
      <c r="K16" s="37">
        <v>34.4</v>
      </c>
      <c r="L16" s="36">
        <v>3</v>
      </c>
      <c r="M16" s="68" t="str">
        <f>IF(N16=0,"",":")</f>
        <v>:</v>
      </c>
      <c r="N16" s="61">
        <v>37</v>
      </c>
      <c r="O16" s="101">
        <v>115</v>
      </c>
      <c r="P16" s="36">
        <v>426</v>
      </c>
      <c r="Q16" s="55">
        <v>7.45</v>
      </c>
      <c r="S16" s="100">
        <f>IF(T16=0,"",":")</f>
      </c>
      <c r="U16" s="10">
        <f>L16*60+N16</f>
        <v>217</v>
      </c>
      <c r="W16" s="102">
        <f>IF(J16&gt;0,(INT(POWER(12.76-J16,1.81)*46.0849)),0)</f>
        <v>413</v>
      </c>
      <c r="X16" s="102">
        <f>IF(K16&gt;0,(INT(POWER(42.26-K16,1.81)*4.99087)),0)</f>
        <v>208</v>
      </c>
      <c r="Y16" s="103">
        <f>IF(N16&lt;&gt;"",(INT(POWER(254-U16,1.88)*0.11193)),0)</f>
        <v>99</v>
      </c>
      <c r="Z16" s="102">
        <f>IF(O16&gt;0,(INT(POWER(O16-75,1.348)*1.84523)),0)</f>
        <v>266</v>
      </c>
      <c r="AA16" s="102">
        <f>IF(P16&gt;0,(INT(POWER(P16-210,1.41)*0.188807)),0)</f>
        <v>369</v>
      </c>
      <c r="AB16" s="102">
        <f>IF(Q16&gt;0,(INT(POWER(Q16-1.5,1.05)*56.0211)),0)</f>
        <v>364</v>
      </c>
    </row>
    <row r="17" spans="2:19" ht="12.75">
      <c r="B17" s="98"/>
      <c r="G17" s="79"/>
      <c r="H17" s="75">
        <f>H15</f>
        <v>4430</v>
      </c>
      <c r="J17" s="74"/>
      <c r="K17" s="9"/>
      <c r="M17" s="79"/>
      <c r="O17" s="101"/>
      <c r="P17" s="101"/>
      <c r="S17" s="79"/>
    </row>
    <row r="18" spans="2:29" ht="12.75">
      <c r="B18" s="22" t="str">
        <f>IF(H18=0,"","4.")</f>
        <v>4.</v>
      </c>
      <c r="E18" s="2" t="s">
        <v>151</v>
      </c>
      <c r="G18" s="99">
        <f>IF(H18=0,"",H18)</f>
        <v>3801</v>
      </c>
      <c r="H18" s="14">
        <f>SUM(W18:AB19)+AC18</f>
        <v>3801</v>
      </c>
      <c r="J18" s="12">
        <v>9.3</v>
      </c>
      <c r="K18" s="37">
        <v>34.1</v>
      </c>
      <c r="L18" s="36">
        <v>3</v>
      </c>
      <c r="M18" s="68" t="str">
        <f>IF(N18=0,"",":")</f>
        <v>:</v>
      </c>
      <c r="N18" s="61">
        <v>2.8</v>
      </c>
      <c r="O18" s="36">
        <v>120</v>
      </c>
      <c r="P18" s="36">
        <v>366</v>
      </c>
      <c r="Q18" s="55">
        <v>8.4</v>
      </c>
      <c r="R18" s="87">
        <v>3</v>
      </c>
      <c r="S18" s="100" t="str">
        <f>IF(T18=0,"",":")</f>
        <v>:</v>
      </c>
      <c r="T18" s="19">
        <v>23.1</v>
      </c>
      <c r="U18" s="10">
        <f>L18*60+N18</f>
        <v>182.8</v>
      </c>
      <c r="V18" s="10">
        <f>R18*60+T18</f>
        <v>203.1</v>
      </c>
      <c r="W18" s="102">
        <f>IF(J18&gt;0,(INT(POWER(12.76-J18,1.81)*46.0849)),0)</f>
        <v>435</v>
      </c>
      <c r="X18" s="102">
        <f>IF(K18&gt;0,(INT(POWER(42.26-K18,1.81)*4.99087)),0)</f>
        <v>223</v>
      </c>
      <c r="Y18" s="103">
        <f>IF(N18&lt;&gt;"",(INT(POWER(254-U18,1.88)*0.11193)),0)</f>
        <v>340</v>
      </c>
      <c r="Z18" s="102">
        <f>IF(O18&gt;0,(INT(POWER(O18-75,1.348)*1.84523)),0)</f>
        <v>312</v>
      </c>
      <c r="AA18" s="102">
        <f>IF(P18&gt;0,(INT(POWER(P18-210,1.41)*0.188807)),0)</f>
        <v>233</v>
      </c>
      <c r="AB18" s="102">
        <f>IF(Q18&gt;0,(INT(POWER(Q18-1.5,1.05)*56.0211)),0)</f>
        <v>425</v>
      </c>
      <c r="AC18" s="11">
        <f>IF(T18&lt;&gt;"",(INT(POWER(305.5-V18,1.85)*0.08713)),0)</f>
        <v>456</v>
      </c>
    </row>
    <row r="19" spans="2:28" ht="12.75">
      <c r="B19" s="98"/>
      <c r="G19" s="79"/>
      <c r="H19" s="75">
        <f>H18</f>
        <v>3801</v>
      </c>
      <c r="J19" s="12">
        <v>9.8</v>
      </c>
      <c r="K19" s="37">
        <v>38.4</v>
      </c>
      <c r="L19" s="3">
        <v>3</v>
      </c>
      <c r="M19" s="100" t="str">
        <f>IF(N19=0,"",":")</f>
        <v>:</v>
      </c>
      <c r="N19" s="19">
        <v>19.5</v>
      </c>
      <c r="O19" s="101">
        <v>120</v>
      </c>
      <c r="P19" s="36">
        <v>336</v>
      </c>
      <c r="Q19" s="55">
        <v>6.5</v>
      </c>
      <c r="S19" s="100">
        <f>IF(T19=0,"",":")</f>
      </c>
      <c r="U19" s="10">
        <f>L19*60+N19</f>
        <v>199.5</v>
      </c>
      <c r="W19" s="102">
        <f>IF(J19&gt;0,(INT(POWER(12.76-J19,1.81)*46.0849)),0)</f>
        <v>328</v>
      </c>
      <c r="X19" s="102">
        <f>IF(K19&gt;0,(INT(POWER(42.26-K19,1.81)*4.99087)),0)</f>
        <v>57</v>
      </c>
      <c r="Y19" s="103">
        <f>IF(N19&lt;&gt;"",(INT(POWER(254-U19,1.88)*0.11193)),0)</f>
        <v>205</v>
      </c>
      <c r="Z19" s="102">
        <f>IF(O19&gt;0,(INT(POWER(O19-75,1.348)*1.84523)),0)</f>
        <v>312</v>
      </c>
      <c r="AA19" s="102">
        <f>IF(P19&gt;0,(INT(POWER(P19-210,1.41)*0.188807)),0)</f>
        <v>172</v>
      </c>
      <c r="AB19" s="102">
        <f>IF(Q19&gt;0,(INT(POWER(Q19-1.5,1.05)*56.0211)),0)</f>
        <v>303</v>
      </c>
    </row>
    <row r="20" spans="2:19" ht="12.75">
      <c r="B20" s="98"/>
      <c r="G20" s="79"/>
      <c r="H20" s="75">
        <f>H18</f>
        <v>3801</v>
      </c>
      <c r="M20" s="79"/>
      <c r="S20" s="79"/>
    </row>
    <row r="21" spans="2:29" ht="12.75">
      <c r="B21" s="22" t="str">
        <f>IF(H21=0,"","5.")</f>
        <v>5.</v>
      </c>
      <c r="E21" s="2" t="s">
        <v>133</v>
      </c>
      <c r="G21" s="99">
        <f>IF(H21=0,"",H21)</f>
        <v>3332</v>
      </c>
      <c r="H21" s="14">
        <f>SUM(W21:AB22)+AC21</f>
        <v>3332</v>
      </c>
      <c r="J21" s="37">
        <v>9.6</v>
      </c>
      <c r="K21" s="37">
        <v>33.8</v>
      </c>
      <c r="L21" s="36">
        <v>3</v>
      </c>
      <c r="M21" s="68" t="str">
        <f>IF(N21=0,"",":")</f>
        <v>:</v>
      </c>
      <c r="N21" s="61">
        <v>6.8</v>
      </c>
      <c r="O21" s="36">
        <v>0</v>
      </c>
      <c r="P21" s="36">
        <v>343</v>
      </c>
      <c r="Q21" s="55">
        <v>7.9</v>
      </c>
      <c r="R21" s="64">
        <v>3</v>
      </c>
      <c r="S21" s="68" t="str">
        <f>IF(T21=0,"",":")</f>
        <v>:</v>
      </c>
      <c r="T21" s="61">
        <v>10.1</v>
      </c>
      <c r="U21" s="10">
        <f>L21*60+N21</f>
        <v>186.8</v>
      </c>
      <c r="V21" s="10">
        <f>R21*60+T21</f>
        <v>190.1</v>
      </c>
      <c r="W21" s="102">
        <f>IF(J21&gt;0,(INT(POWER(12.76-J21,1.81)*46.0849)),0)</f>
        <v>369</v>
      </c>
      <c r="X21" s="102">
        <f>IF(K21&gt;0,(INT(POWER(42.26-K21,1.81)*4.99087)),0)</f>
        <v>238</v>
      </c>
      <c r="Y21" s="103">
        <f>IF(N21&lt;&gt;"",(INT(POWER(254-U21,1.88)*0.11193)),0)</f>
        <v>305</v>
      </c>
      <c r="Z21" s="102">
        <f>IF(O21&gt;0,(INT(POWER(O21-75,1.348)*1.84523)),0)</f>
        <v>0</v>
      </c>
      <c r="AA21" s="102">
        <f>IF(P21&gt;0,(INT(POWER(P21-210,1.41)*0.188807)),0)</f>
        <v>186</v>
      </c>
      <c r="AB21" s="102">
        <f>IF(Q21&gt;0,(INT(POWER(Q21-1.5,1.05)*56.0211)),0)</f>
        <v>393</v>
      </c>
      <c r="AC21" s="11">
        <f>IF(T21&lt;&gt;"",(INT(POWER(305.5-V21,1.85)*0.08713)),0)</f>
        <v>569</v>
      </c>
    </row>
    <row r="22" spans="2:28" ht="12.75">
      <c r="B22" s="98"/>
      <c r="G22" s="79"/>
      <c r="H22" s="75">
        <f>H21</f>
        <v>3332</v>
      </c>
      <c r="J22" s="37">
        <v>9.9</v>
      </c>
      <c r="K22" s="37">
        <v>35.5</v>
      </c>
      <c r="L22" s="36">
        <v>3</v>
      </c>
      <c r="M22" s="68" t="str">
        <f>IF(N22=0,"",":")</f>
        <v>:</v>
      </c>
      <c r="N22" s="61">
        <v>21</v>
      </c>
      <c r="O22" s="36">
        <v>0</v>
      </c>
      <c r="P22" s="36">
        <v>380</v>
      </c>
      <c r="Q22" s="55">
        <v>7.2</v>
      </c>
      <c r="S22" s="100">
        <f>IF(T22=0,"",":")</f>
      </c>
      <c r="U22" s="10">
        <f>L22*60+N22</f>
        <v>201</v>
      </c>
      <c r="W22" s="102">
        <f>IF(J22&gt;0,(INT(POWER(12.76-J22,1.81)*46.0849)),0)</f>
        <v>308</v>
      </c>
      <c r="X22" s="102">
        <f>IF(K22&gt;0,(INT(POWER(42.26-K22,1.81)*4.99087)),0)</f>
        <v>158</v>
      </c>
      <c r="Y22" s="103">
        <f>IF(N22&lt;&gt;"",(INT(POWER(254-U22,1.88)*0.11193)),0)</f>
        <v>195</v>
      </c>
      <c r="Z22" s="102">
        <f>IF(O22&gt;0,(INT(POWER(O22-75,1.348)*1.84523)),0)</f>
        <v>0</v>
      </c>
      <c r="AA22" s="102">
        <f>IF(P22&gt;0,(INT(POWER(P22-210,1.41)*0.188807)),0)</f>
        <v>263</v>
      </c>
      <c r="AB22" s="102">
        <f>IF(Q22&gt;0,(INT(POWER(Q22-1.5,1.05)*56.0211)),0)</f>
        <v>348</v>
      </c>
    </row>
    <row r="23" spans="2:19" ht="12.75">
      <c r="B23" s="98"/>
      <c r="G23" s="79"/>
      <c r="H23" s="75">
        <f>H21</f>
        <v>3332</v>
      </c>
      <c r="M23" s="79"/>
      <c r="S23" s="79"/>
    </row>
    <row r="24" spans="2:29" ht="12.75">
      <c r="B24" s="22">
        <f>IF(H24=0,"","6.")</f>
      </c>
      <c r="G24" s="99">
        <f>IF(H24=0,"",H24)</f>
      </c>
      <c r="H24" s="14">
        <f>SUM(W24:AB25)+AC24</f>
        <v>0</v>
      </c>
      <c r="J24" s="74"/>
      <c r="K24" s="9"/>
      <c r="M24" s="100">
        <f>IF(N24=0,"",":")</f>
      </c>
      <c r="O24" s="101"/>
      <c r="P24" s="101"/>
      <c r="S24" s="100">
        <f>IF(T24=0,"",":")</f>
      </c>
      <c r="U24" s="10">
        <f>L24*60+N24</f>
        <v>0</v>
      </c>
      <c r="V24" s="10">
        <f>R24*60+T24</f>
        <v>0</v>
      </c>
      <c r="W24" s="102">
        <f>IF(J24&gt;0,(INT(POWER(12.76-J24,1.81)*46.0849)),0)</f>
        <v>0</v>
      </c>
      <c r="X24" s="102">
        <f>IF(K24&gt;0,(INT(POWER(42.26-K24,1.81)*4.99087)),0)</f>
        <v>0</v>
      </c>
      <c r="Y24" s="103">
        <f>IF(N24&lt;&gt;"",(INT(POWER(254-U24,1.88)*0.11193)),0)</f>
        <v>0</v>
      </c>
      <c r="Z24" s="102">
        <f>IF(O24&gt;0,(INT(POWER(O24-75,1.348)*1.84523)),0)</f>
        <v>0</v>
      </c>
      <c r="AA24" s="102">
        <f>IF(P24&gt;0,(INT(POWER(P24-210,1.41)*0.188807)),0)</f>
        <v>0</v>
      </c>
      <c r="AB24" s="102">
        <f>IF(Q24&gt;0,(INT(POWER(Q24-1.5,1.05)*56.0211)),0)</f>
        <v>0</v>
      </c>
      <c r="AC24" s="11">
        <f>IF(T24&lt;&gt;"",(INT(POWER(305.5-V24,1.85)*0.08713)),0)</f>
        <v>0</v>
      </c>
    </row>
    <row r="25" spans="2:28" ht="12.75">
      <c r="B25" s="98"/>
      <c r="G25" s="79"/>
      <c r="H25" s="75">
        <f>H24</f>
        <v>0</v>
      </c>
      <c r="J25" s="74"/>
      <c r="K25" s="9"/>
      <c r="M25" s="100">
        <f>IF(N25=0,"",":")</f>
      </c>
      <c r="O25" s="101"/>
      <c r="P25" s="101"/>
      <c r="S25" s="100">
        <f>IF(T25=0,"",":")</f>
      </c>
      <c r="U25" s="10">
        <f>L25*60+N25</f>
        <v>0</v>
      </c>
      <c r="W25" s="102">
        <f>IF(J25&gt;0,(INT(POWER(12.76-J25,1.81)*46.0849)),0)</f>
        <v>0</v>
      </c>
      <c r="X25" s="102">
        <f>IF(K25&gt;0,(INT(POWER(42.26-K25,1.81)*4.99087)),0)</f>
        <v>0</v>
      </c>
      <c r="Y25" s="103">
        <f>IF(N25&lt;&gt;"",(INT(POWER(254-U25,1.88)*0.11193)),0)</f>
        <v>0</v>
      </c>
      <c r="Z25" s="102">
        <f>IF(O25&gt;0,(INT(POWER(O25-75,1.348)*1.84523)),0)</f>
        <v>0</v>
      </c>
      <c r="AA25" s="102">
        <f>IF(P25&gt;0,(INT(POWER(P25-210,1.41)*0.188807)),0)</f>
        <v>0</v>
      </c>
      <c r="AB25" s="102">
        <f>IF(Q25&gt;0,(INT(POWER(Q25-1.5,1.05)*56.0211)),0)</f>
        <v>0</v>
      </c>
    </row>
    <row r="26" spans="2:19" ht="12.75">
      <c r="B26" s="98"/>
      <c r="G26" s="79"/>
      <c r="H26" s="75">
        <f>H24</f>
        <v>0</v>
      </c>
      <c r="J26" s="74"/>
      <c r="K26" s="9"/>
      <c r="M26" s="79"/>
      <c r="O26" s="101"/>
      <c r="P26" s="101"/>
      <c r="S26" s="79"/>
    </row>
    <row r="27" spans="2:29" ht="12.75">
      <c r="B27" s="22">
        <f>IF(H27=0,"","7.")</f>
      </c>
      <c r="G27" s="99">
        <f>IF(H27=0,"",H27)</f>
      </c>
      <c r="H27" s="14">
        <f>SUM(W27:AB28)+AC27</f>
        <v>0</v>
      </c>
      <c r="J27" s="74"/>
      <c r="K27" s="9"/>
      <c r="M27" s="100">
        <f>IF(N27=0,"",":")</f>
      </c>
      <c r="O27" s="101"/>
      <c r="P27" s="101"/>
      <c r="S27" s="100">
        <f>IF(T27=0,"",":")</f>
      </c>
      <c r="U27" s="10">
        <f>L27*60+N27</f>
        <v>0</v>
      </c>
      <c r="V27" s="10">
        <f>R27*60+T27</f>
        <v>0</v>
      </c>
      <c r="W27" s="102">
        <f>IF(J27&gt;0,(INT(POWER(12.76-J27,1.81)*46.0849)),0)</f>
        <v>0</v>
      </c>
      <c r="X27" s="102">
        <f>IF(K27&gt;0,(INT(POWER(42.26-K27,1.81)*4.99087)),0)</f>
        <v>0</v>
      </c>
      <c r="Y27" s="103">
        <f>IF(N27&lt;&gt;"",(INT(POWER(254-U27,1.88)*0.11193)),0)</f>
        <v>0</v>
      </c>
      <c r="Z27" s="102">
        <f>IF(O27&gt;0,(INT(POWER(O27-75,1.348)*1.84523)),0)</f>
        <v>0</v>
      </c>
      <c r="AA27" s="102">
        <f>IF(P27&gt;0,(INT(POWER(P27-210,1.41)*0.188807)),0)</f>
        <v>0</v>
      </c>
      <c r="AB27" s="102">
        <f>IF(Q27&gt;0,(INT(POWER(Q27-1.5,1.05)*56.0211)),0)</f>
        <v>0</v>
      </c>
      <c r="AC27" s="11">
        <f>IF(T27&lt;&gt;"",(INT(POWER(305.5-V27,1.85)*0.08713)),0)</f>
        <v>0</v>
      </c>
    </row>
    <row r="28" spans="2:28" ht="12.75">
      <c r="B28" s="98"/>
      <c r="G28" s="79"/>
      <c r="H28" s="75">
        <f>H27</f>
        <v>0</v>
      </c>
      <c r="J28" s="74"/>
      <c r="K28" s="9"/>
      <c r="M28" s="100">
        <f>IF(N28=0,"",":")</f>
      </c>
      <c r="O28" s="101"/>
      <c r="P28" s="101"/>
      <c r="S28" s="100">
        <f>IF(T28=0,"",":")</f>
      </c>
      <c r="U28" s="10">
        <f>L28*60+N28</f>
        <v>0</v>
      </c>
      <c r="W28" s="102">
        <f>IF(J28&gt;0,(INT(POWER(12.76-J28,1.81)*46.0849)),0)</f>
        <v>0</v>
      </c>
      <c r="X28" s="102">
        <f>IF(K28&gt;0,(INT(POWER(42.26-K28,1.81)*4.99087)),0)</f>
        <v>0</v>
      </c>
      <c r="Y28" s="103">
        <f>IF(N28&lt;&gt;"",(INT(POWER(254-U28,1.88)*0.11193)),0)</f>
        <v>0</v>
      </c>
      <c r="Z28" s="102">
        <f>IF(O28&gt;0,(INT(POWER(O28-75,1.348)*1.84523)),0)</f>
        <v>0</v>
      </c>
      <c r="AA28" s="102">
        <f>IF(P28&gt;0,(INT(POWER(P28-210,1.41)*0.188807)),0)</f>
        <v>0</v>
      </c>
      <c r="AB28" s="102">
        <f>IF(Q28&gt;0,(INT(POWER(Q28-1.5,1.05)*56.0211)),0)</f>
        <v>0</v>
      </c>
    </row>
    <row r="29" spans="2:19" ht="12.75">
      <c r="B29" s="98"/>
      <c r="G29" s="79"/>
      <c r="H29" s="75">
        <f>H27</f>
        <v>0</v>
      </c>
      <c r="M29" s="79"/>
      <c r="S29" s="79"/>
    </row>
    <row r="30" spans="2:29" ht="12.75">
      <c r="B30" s="22">
        <f>IF(H30=0,"","8.")</f>
      </c>
      <c r="G30" s="99">
        <f>IF(H30=0,"",H30)</f>
      </c>
      <c r="H30" s="14">
        <f>SUM(W30:AB31)+AC30</f>
        <v>0</v>
      </c>
      <c r="M30" s="100">
        <f>IF(N30=0,"",":")</f>
      </c>
      <c r="S30" s="100">
        <f>IF(T30=0,"",":")</f>
      </c>
      <c r="U30" s="10">
        <f>L30*60+N30</f>
        <v>0</v>
      </c>
      <c r="V30" s="10">
        <f>R30*60+T30</f>
        <v>0</v>
      </c>
      <c r="W30" s="102">
        <f>IF(J30&gt;0,(INT(POWER(12.76-J30,1.81)*46.0849)),0)</f>
        <v>0</v>
      </c>
      <c r="X30" s="102">
        <f>IF(K30&gt;0,(INT(POWER(42.26-K30,1.81)*4.99087)),0)</f>
        <v>0</v>
      </c>
      <c r="Y30" s="103">
        <f>IF(N30&lt;&gt;"",(INT(POWER(254-U30,1.88)*0.11193)),0)</f>
        <v>0</v>
      </c>
      <c r="Z30" s="102">
        <f>IF(O30&gt;0,(INT(POWER(O30-75,1.348)*1.84523)),0)</f>
        <v>0</v>
      </c>
      <c r="AA30" s="102">
        <f>IF(P30&gt;0,(INT(POWER(P30-210,1.41)*0.188807)),0)</f>
        <v>0</v>
      </c>
      <c r="AB30" s="102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8"/>
      <c r="G31" s="79"/>
      <c r="H31" s="75">
        <f>H30</f>
        <v>0</v>
      </c>
      <c r="M31" s="100">
        <f>IF(N31=0,"",":")</f>
      </c>
      <c r="S31" s="100">
        <f>IF(T31=0,"",":")</f>
      </c>
      <c r="U31" s="10">
        <f>L31*60+N31</f>
        <v>0</v>
      </c>
      <c r="W31" s="102">
        <f>IF(J31&gt;0,(INT(POWER(12.76-J31,1.81)*46.0849)),0)</f>
        <v>0</v>
      </c>
      <c r="X31" s="102">
        <f>IF(K31&gt;0,(INT(POWER(42.26-K31,1.81)*4.99087)),0)</f>
        <v>0</v>
      </c>
      <c r="Y31" s="103">
        <f>IF(N31&lt;&gt;"",(INT(POWER(254-U31,1.88)*0.11193)),0)</f>
        <v>0</v>
      </c>
      <c r="Z31" s="102">
        <f>IF(O31&gt;0,(INT(POWER(O31-75,1.348)*1.84523)),0)</f>
        <v>0</v>
      </c>
      <c r="AA31" s="102">
        <f>IF(P31&gt;0,(INT(POWER(P31-210,1.41)*0.188807)),0)</f>
        <v>0</v>
      </c>
      <c r="AB31" s="102">
        <f>IF(Q31&gt;0,(INT(POWER(Q31-1.5,1.05)*56.0211)),0)</f>
        <v>0</v>
      </c>
    </row>
    <row r="32" spans="2:19" ht="12.75">
      <c r="B32" s="98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9">
        <f>IF(H33=0,"",H33)</f>
      </c>
      <c r="H33" s="14">
        <f>SUM(W33:AB34)+AC33</f>
        <v>0</v>
      </c>
      <c r="M33" s="100">
        <f>IF(N33=0,"",":")</f>
      </c>
      <c r="S33" s="100">
        <f>IF(T33=0,"",":")</f>
      </c>
      <c r="U33" s="10">
        <f>L33*60+N33</f>
        <v>0</v>
      </c>
      <c r="V33" s="10">
        <f>R33*60+T33</f>
        <v>0</v>
      </c>
      <c r="W33" s="102">
        <f>IF(J33&gt;0,(INT(POWER(12.76-J33,1.81)*46.0849)),0)</f>
        <v>0</v>
      </c>
      <c r="X33" s="102">
        <f>IF(K33&gt;0,(INT(POWER(42.26-K33,1.81)*4.99087)),0)</f>
        <v>0</v>
      </c>
      <c r="Y33" s="103">
        <f>IF(N33&lt;&gt;"",(INT(POWER(254-U33,1.88)*0.11193)),0)</f>
        <v>0</v>
      </c>
      <c r="Z33" s="102">
        <f>IF(O33&gt;0,(INT(POWER(O33-75,1.348)*1.84523)),0)</f>
        <v>0</v>
      </c>
      <c r="AA33" s="102">
        <f>IF(P33&gt;0,(INT(POWER(P33-210,1.41)*0.188807)),0)</f>
        <v>0</v>
      </c>
      <c r="AB33" s="102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8"/>
      <c r="G34" s="79"/>
      <c r="H34" s="75">
        <f>H33</f>
        <v>0</v>
      </c>
      <c r="M34" s="100">
        <f>IF(N34=0,"",":")</f>
      </c>
      <c r="S34" s="100">
        <f>IF(T34=0,"",":")</f>
      </c>
      <c r="U34" s="10">
        <f>L34*60+N34</f>
        <v>0</v>
      </c>
      <c r="W34" s="102">
        <f>IF(J34&gt;0,(INT(POWER(12.76-J34,1.81)*46.0849)),0)</f>
        <v>0</v>
      </c>
      <c r="X34" s="102">
        <f>IF(K34&gt;0,(INT(POWER(42.26-K34,1.81)*4.99087)),0)</f>
        <v>0</v>
      </c>
      <c r="Y34" s="103">
        <f>IF(N34&lt;&gt;"",(INT(POWER(254-U34,1.88)*0.11193)),0)</f>
        <v>0</v>
      </c>
      <c r="Z34" s="102">
        <f>IF(O34&gt;0,(INT(POWER(O34-75,1.348)*1.84523)),0)</f>
        <v>0</v>
      </c>
      <c r="AA34" s="102">
        <f>IF(P34&gt;0,(INT(POWER(P34-210,1.41)*0.188807)),0)</f>
        <v>0</v>
      </c>
      <c r="AB34" s="102">
        <f>IF(Q34&gt;0,(INT(POWER(Q34-1.5,1.05)*56.0211)),0)</f>
        <v>0</v>
      </c>
    </row>
    <row r="35" spans="2:19" ht="12.75">
      <c r="B35" s="98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9">
        <f>IF(H36=0,"",H36)</f>
      </c>
      <c r="H36" s="14">
        <f>SUM(W36:AB37)+AC36</f>
        <v>0</v>
      </c>
      <c r="M36" s="100">
        <f>IF(N36=0,"",":")</f>
      </c>
      <c r="S36" s="100">
        <f>IF(T36=0,"",":")</f>
      </c>
      <c r="U36" s="10">
        <f>L36*60+N36</f>
        <v>0</v>
      </c>
      <c r="V36" s="10">
        <f>R36*60+T36</f>
        <v>0</v>
      </c>
      <c r="W36" s="102">
        <f>IF(J36&gt;0,(INT(POWER(12.76-J36,1.81)*46.0849)),0)</f>
        <v>0</v>
      </c>
      <c r="X36" s="102">
        <f>IF(K36&gt;0,(INT(POWER(42.26-K36,1.81)*4.99087)),0)</f>
        <v>0</v>
      </c>
      <c r="Y36" s="103">
        <f>IF(N36&lt;&gt;"",(INT(POWER(254-U36,1.88)*0.11193)),0)</f>
        <v>0</v>
      </c>
      <c r="Z36" s="102">
        <f>IF(O36&gt;0,(INT(POWER(O36-75,1.348)*1.84523)),0)</f>
        <v>0</v>
      </c>
      <c r="AA36" s="102">
        <f>IF(P36&gt;0,(INT(POWER(P36-210,1.41)*0.188807)),0)</f>
        <v>0</v>
      </c>
      <c r="AB36" s="102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8"/>
      <c r="G37" s="79"/>
      <c r="H37" s="75">
        <f>H36</f>
        <v>0</v>
      </c>
      <c r="M37" s="100">
        <f>IF(N37=0,"",":")</f>
      </c>
      <c r="S37" s="100">
        <f>IF(T37=0,"",":")</f>
      </c>
      <c r="U37" s="10">
        <f>L37*60+N37</f>
        <v>0</v>
      </c>
      <c r="W37" s="102">
        <f>IF(J37&gt;0,(INT(POWER(12.76-J37,1.81)*46.0849)),0)</f>
        <v>0</v>
      </c>
      <c r="X37" s="102">
        <f>IF(K37&gt;0,(INT(POWER(42.26-K37,1.81)*4.99087)),0)</f>
        <v>0</v>
      </c>
      <c r="Y37" s="103">
        <f>IF(N37&lt;&gt;"",(INT(POWER(254-U37,1.88)*0.11193)),0)</f>
        <v>0</v>
      </c>
      <c r="Z37" s="102">
        <f>IF(O37&gt;0,(INT(POWER(O37-75,1.348)*1.84523)),0)</f>
        <v>0</v>
      </c>
      <c r="AA37" s="102">
        <f>IF(P37&gt;0,(INT(POWER(P37-210,1.41)*0.188807)),0)</f>
        <v>0</v>
      </c>
      <c r="AB37" s="102">
        <f>IF(Q37&gt;0,(INT(POWER(Q37-1.5,1.05)*56.0211)),0)</f>
        <v>0</v>
      </c>
    </row>
    <row r="38" spans="2:19" ht="12.75">
      <c r="B38" s="98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9">
        <f>IF(H39=0,"",H39)</f>
      </c>
      <c r="H39" s="14">
        <f>SUM(W39:AB40)+AC39</f>
        <v>0</v>
      </c>
      <c r="M39" s="100">
        <f>IF(N39=0,"",":")</f>
      </c>
      <c r="S39" s="100">
        <f>IF(T39=0,"",":")</f>
      </c>
      <c r="U39" s="10">
        <f>L39*60+N39</f>
        <v>0</v>
      </c>
      <c r="V39" s="10">
        <f>R39*60+T39</f>
        <v>0</v>
      </c>
      <c r="W39" s="102">
        <f>IF(J39&gt;0,(INT(POWER(12.76-J39,1.81)*46.0849)),0)</f>
        <v>0</v>
      </c>
      <c r="X39" s="102">
        <f>IF(K39&gt;0,(INT(POWER(42.26-K39,1.81)*4.99087)),0)</f>
        <v>0</v>
      </c>
      <c r="Y39" s="103">
        <f>IF(N39&lt;&gt;"",(INT(POWER(254-U39,1.88)*0.11193)),0)</f>
        <v>0</v>
      </c>
      <c r="Z39" s="102">
        <f>IF(O39&gt;0,(INT(POWER(O39-75,1.348)*1.84523)),0)</f>
        <v>0</v>
      </c>
      <c r="AA39" s="102">
        <f>IF(P39&gt;0,(INT(POWER(P39-210,1.41)*0.188807)),0)</f>
        <v>0</v>
      </c>
      <c r="AB39" s="10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8"/>
      <c r="G40" s="79"/>
      <c r="H40" s="75">
        <f>H39</f>
        <v>0</v>
      </c>
      <c r="M40" s="100">
        <f>IF(N40=0,"",":")</f>
      </c>
      <c r="S40" s="100">
        <f>IF(T40=0,"",":")</f>
      </c>
      <c r="U40" s="10">
        <f>L40*60+N40</f>
        <v>0</v>
      </c>
      <c r="W40" s="102">
        <f>IF(J40&gt;0,(INT(POWER(12.76-J40,1.81)*46.0849)),0)</f>
        <v>0</v>
      </c>
      <c r="X40" s="102">
        <f>IF(K40&gt;0,(INT(POWER(42.26-K40,1.81)*4.99087)),0)</f>
        <v>0</v>
      </c>
      <c r="Y40" s="103">
        <f>IF(N40&lt;&gt;"",(INT(POWER(254-U40,1.88)*0.11193)),0)</f>
        <v>0</v>
      </c>
      <c r="Z40" s="102">
        <f>IF(O40&gt;0,(INT(POWER(O40-75,1.348)*1.84523)),0)</f>
        <v>0</v>
      </c>
      <c r="AA40" s="102">
        <f>IF(P40&gt;0,(INT(POWER(P40-210,1.41)*0.188807)),0)</f>
        <v>0</v>
      </c>
      <c r="AB40" s="102">
        <f>IF(Q40&gt;0,(INT(POWER(Q40-1.5,1.05)*56.0211)),0)</f>
        <v>0</v>
      </c>
    </row>
    <row r="41" spans="2:19" ht="12.75">
      <c r="B41" s="98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9">
        <f>IF(H42=0,"",H42)</f>
      </c>
      <c r="H42" s="14">
        <f>SUM(W42:AB43)+AC42</f>
        <v>0</v>
      </c>
      <c r="M42" s="100">
        <f>IF(N42=0,"",":")</f>
      </c>
      <c r="S42" s="100">
        <f>IF(T42=0,"",":")</f>
      </c>
      <c r="U42" s="10">
        <f>L42*60+N42</f>
        <v>0</v>
      </c>
      <c r="V42" s="10">
        <f>R42*60+T42</f>
        <v>0</v>
      </c>
      <c r="W42" s="102">
        <f>IF(J42&gt;0,(INT(POWER(12.76-J42,1.81)*46.0849)),0)</f>
        <v>0</v>
      </c>
      <c r="X42" s="102">
        <f>IF(K42&gt;0,(INT(POWER(42.26-K42,1.81)*4.99087)),0)</f>
        <v>0</v>
      </c>
      <c r="Y42" s="103">
        <f>IF(N42&lt;&gt;"",(INT(POWER(254-U42,1.88)*0.11193)),0)</f>
        <v>0</v>
      </c>
      <c r="Z42" s="102">
        <f>IF(O42&gt;0,(INT(POWER(O42-75,1.348)*1.84523)),0)</f>
        <v>0</v>
      </c>
      <c r="AA42" s="102">
        <f>IF(P42&gt;0,(INT(POWER(P42-210,1.41)*0.188807)),0)</f>
        <v>0</v>
      </c>
      <c r="AB42" s="10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8"/>
      <c r="G43" s="79"/>
      <c r="H43" s="75">
        <f>H42</f>
        <v>0</v>
      </c>
      <c r="M43" s="100">
        <f>IF(N43=0,"",":")</f>
      </c>
      <c r="S43" s="100">
        <f>IF(T43=0,"",":")</f>
      </c>
      <c r="U43" s="10">
        <f>L43*60+N43</f>
        <v>0</v>
      </c>
      <c r="W43" s="102">
        <f>IF(J43&gt;0,(INT(POWER(12.76-J43,1.81)*46.0849)),0)</f>
        <v>0</v>
      </c>
      <c r="X43" s="102">
        <f>IF(K43&gt;0,(INT(POWER(42.26-K43,1.81)*4.99087)),0)</f>
        <v>0</v>
      </c>
      <c r="Y43" s="103">
        <f>IF(N43&lt;&gt;"",(INT(POWER(254-U43,1.88)*0.11193)),0)</f>
        <v>0</v>
      </c>
      <c r="Z43" s="102">
        <f>IF(O43&gt;0,(INT(POWER(O43-75,1.348)*1.84523)),0)</f>
        <v>0</v>
      </c>
      <c r="AA43" s="102">
        <f>IF(P43&gt;0,(INT(POWER(P43-210,1.41)*0.188807)),0)</f>
        <v>0</v>
      </c>
      <c r="AB43" s="102">
        <f>IF(Q43&gt;0,(INT(POWER(Q43-1.5,1.05)*56.0211)),0)</f>
        <v>0</v>
      </c>
    </row>
    <row r="44" spans="2:19" ht="12.75">
      <c r="B44" s="98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9">
        <f>IF(H45=0,"",H45)</f>
      </c>
      <c r="H45" s="14">
        <f>SUM(W45:AB46)+AC45</f>
        <v>0</v>
      </c>
      <c r="M45" s="100">
        <f>IF(N45=0,"",":")</f>
      </c>
      <c r="S45" s="100">
        <f>IF(T45=0,"",":")</f>
      </c>
      <c r="U45" s="10">
        <f>L45*60+N45</f>
        <v>0</v>
      </c>
      <c r="V45" s="10">
        <f>R45*60+T45</f>
        <v>0</v>
      </c>
      <c r="W45" s="102">
        <f>IF(J45&gt;0,(INT(POWER(12.76-J45,1.81)*46.0849)),0)</f>
        <v>0</v>
      </c>
      <c r="X45" s="102">
        <f>IF(K45&gt;0,(INT(POWER(42.26-K45,1.81)*4.99087)),0)</f>
        <v>0</v>
      </c>
      <c r="Y45" s="103">
        <f>IF(N45&lt;&gt;"",(INT(POWER(254-U45,1.88)*0.11193)),0)</f>
        <v>0</v>
      </c>
      <c r="Z45" s="102">
        <f>IF(O45&gt;0,(INT(POWER(O45-75,1.348)*1.84523)),0)</f>
        <v>0</v>
      </c>
      <c r="AA45" s="102">
        <f>IF(P45&gt;0,(INT(POWER(P45-210,1.41)*0.188807)),0)</f>
        <v>0</v>
      </c>
      <c r="AB45" s="10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8"/>
      <c r="G46" s="79"/>
      <c r="H46" s="75">
        <f>H45</f>
        <v>0</v>
      </c>
      <c r="M46" s="100">
        <f>IF(N46=0,"",":")</f>
      </c>
      <c r="S46" s="100">
        <f>IF(T46=0,"",":")</f>
      </c>
      <c r="U46" s="10">
        <f>L46*60+N46</f>
        <v>0</v>
      </c>
      <c r="W46" s="102">
        <f>IF(J46&gt;0,(INT(POWER(12.76-J46,1.81)*46.0849)),0)</f>
        <v>0</v>
      </c>
      <c r="X46" s="102">
        <f>IF(K46&gt;0,(INT(POWER(42.26-K46,1.81)*4.99087)),0)</f>
        <v>0</v>
      </c>
      <c r="Y46" s="103">
        <f>IF(N46&lt;&gt;"",(INT(POWER(254-U46,1.88)*0.11193)),0)</f>
        <v>0</v>
      </c>
      <c r="Z46" s="102">
        <f>IF(O46&gt;0,(INT(POWER(O46-75,1.348)*1.84523)),0)</f>
        <v>0</v>
      </c>
      <c r="AA46" s="102">
        <f>IF(P46&gt;0,(INT(POWER(P46-210,1.41)*0.188807)),0)</f>
        <v>0</v>
      </c>
      <c r="AB46" s="102">
        <f>IF(Q46&gt;0,(INT(POWER(Q46-1.5,1.05)*56.0211)),0)</f>
        <v>0</v>
      </c>
    </row>
    <row r="47" spans="2:19" ht="12.75">
      <c r="B47" s="98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9">
        <f>IF(H48=0,"",H48)</f>
      </c>
      <c r="H48" s="14">
        <f>SUM(W48:AB49)+AC48</f>
        <v>0</v>
      </c>
      <c r="M48" s="100">
        <f>IF(N48=0,"",":")</f>
      </c>
      <c r="S48" s="100">
        <f>IF(T48=0,"",":")</f>
      </c>
      <c r="U48" s="10">
        <f>L48*60+N48</f>
        <v>0</v>
      </c>
      <c r="V48" s="10">
        <f>R48*60+T48</f>
        <v>0</v>
      </c>
      <c r="W48" s="102">
        <f>IF(J48&gt;0,(INT(POWER(12.76-J48,1.81)*46.0849)),0)</f>
        <v>0</v>
      </c>
      <c r="X48" s="102">
        <f>IF(K48&gt;0,(INT(POWER(42.26-K48,1.81)*4.99087)),0)</f>
        <v>0</v>
      </c>
      <c r="Y48" s="103">
        <f>IF(N48&lt;&gt;"",(INT(POWER(254-U48,1.88)*0.11193)),0)</f>
        <v>0</v>
      </c>
      <c r="Z48" s="102">
        <f>IF(O48&gt;0,(INT(POWER(O48-75,1.348)*1.84523)),0)</f>
        <v>0</v>
      </c>
      <c r="AA48" s="102">
        <f>IF(P48&gt;0,(INT(POWER(P48-210,1.41)*0.188807)),0)</f>
        <v>0</v>
      </c>
      <c r="AB48" s="10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8"/>
      <c r="G49" s="79"/>
      <c r="H49" s="75">
        <f>H48</f>
        <v>0</v>
      </c>
      <c r="M49" s="100">
        <f>IF(N49=0,"",":")</f>
      </c>
      <c r="S49" s="100">
        <f>IF(T49=0,"",":")</f>
      </c>
      <c r="U49" s="10">
        <f>L49*60+N49</f>
        <v>0</v>
      </c>
      <c r="W49" s="102">
        <f>IF(J49&gt;0,(INT(POWER(12.76-J49,1.81)*46.0849)),0)</f>
        <v>0</v>
      </c>
      <c r="X49" s="102">
        <f>IF(K49&gt;0,(INT(POWER(42.26-K49,1.81)*4.99087)),0)</f>
        <v>0</v>
      </c>
      <c r="Y49" s="103">
        <f>IF(N49&lt;&gt;"",(INT(POWER(254-U49,1.88)*0.11193)),0)</f>
        <v>0</v>
      </c>
      <c r="Z49" s="102">
        <f>IF(O49&gt;0,(INT(POWER(O49-75,1.348)*1.84523)),0)</f>
        <v>0</v>
      </c>
      <c r="AA49" s="102">
        <f>IF(P49&gt;0,(INT(POWER(P49-210,1.41)*0.188807)),0)</f>
        <v>0</v>
      </c>
      <c r="AB49" s="102">
        <f>IF(Q49&gt;0,(INT(POWER(Q49-1.5,1.05)*56.0211)),0)</f>
        <v>0</v>
      </c>
    </row>
    <row r="50" spans="2:19" ht="12.75">
      <c r="B50" s="98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9">
        <f>IF(H51=0,"",H51)</f>
      </c>
      <c r="H51" s="14">
        <f>SUM(W51:AB52)+AC51</f>
        <v>0</v>
      </c>
      <c r="M51" s="100">
        <f>IF(N51=0,"",":")</f>
      </c>
      <c r="S51" s="100">
        <f>IF(T51=0,"",":")</f>
      </c>
      <c r="U51" s="10">
        <f>L51*60+N51</f>
        <v>0</v>
      </c>
      <c r="V51" s="10">
        <f>R51*60+T51</f>
        <v>0</v>
      </c>
      <c r="W51" s="102">
        <f>IF(J51&gt;0,(INT(POWER(12.76-J51,1.81)*46.0849)),0)</f>
        <v>0</v>
      </c>
      <c r="X51" s="102">
        <f>IF(K51&gt;0,(INT(POWER(42.26-K51,1.81)*4.99087)),0)</f>
        <v>0</v>
      </c>
      <c r="Y51" s="103">
        <f>IF(N51&lt;&gt;"",(INT(POWER(254-U51,1.88)*0.11193)),0)</f>
        <v>0</v>
      </c>
      <c r="Z51" s="102">
        <f>IF(O51&gt;0,(INT(POWER(O51-75,1.348)*1.84523)),0)</f>
        <v>0</v>
      </c>
      <c r="AA51" s="102">
        <f>IF(P51&gt;0,(INT(POWER(P51-210,1.41)*0.188807)),0)</f>
        <v>0</v>
      </c>
      <c r="AB51" s="10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8"/>
      <c r="G52" s="79"/>
      <c r="H52" s="75">
        <f>H51</f>
        <v>0</v>
      </c>
      <c r="M52" s="100">
        <f>IF(N52=0,"",":")</f>
      </c>
      <c r="S52" s="100">
        <f>IF(T52=0,"",":")</f>
      </c>
      <c r="U52" s="10">
        <f>L52*60+N52</f>
        <v>0</v>
      </c>
      <c r="W52" s="102">
        <f>IF(J52&gt;0,(INT(POWER(12.76-J52,1.81)*46.0849)),0)</f>
        <v>0</v>
      </c>
      <c r="X52" s="102">
        <f>IF(K52&gt;0,(INT(POWER(42.26-K52,1.81)*4.99087)),0)</f>
        <v>0</v>
      </c>
      <c r="Y52" s="103">
        <f>IF(N52&lt;&gt;"",(INT(POWER(254-U52,1.88)*0.11193)),0)</f>
        <v>0</v>
      </c>
      <c r="Z52" s="102">
        <f>IF(O52&gt;0,(INT(POWER(O52-75,1.348)*1.84523)),0)</f>
        <v>0</v>
      </c>
      <c r="AA52" s="102">
        <f>IF(P52&gt;0,(INT(POWER(P52-210,1.41)*0.188807)),0)</f>
        <v>0</v>
      </c>
      <c r="AB52" s="102">
        <f>IF(Q52&gt;0,(INT(POWER(Q52-1.5,1.05)*56.0211)),0)</f>
        <v>0</v>
      </c>
    </row>
    <row r="53" spans="2:19" ht="12.75">
      <c r="B53" s="98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9">
        <f>IF(H54=0,"",H54)</f>
      </c>
      <c r="H54" s="14">
        <f>SUM(W54:AB55)+AC54</f>
        <v>0</v>
      </c>
      <c r="M54" s="100">
        <f>IF(N54=0,"",":")</f>
      </c>
      <c r="S54" s="100">
        <f>IF(T54=0,"",":")</f>
      </c>
      <c r="U54" s="10">
        <f>L54*60+N54</f>
        <v>0</v>
      </c>
      <c r="V54" s="10">
        <f>R54*60+T54</f>
        <v>0</v>
      </c>
      <c r="W54" s="102">
        <f>IF(J54&gt;0,(INT(POWER(12.76-J54,1.81)*46.0849)),0)</f>
        <v>0</v>
      </c>
      <c r="X54" s="102">
        <f>IF(K54&gt;0,(INT(POWER(42.26-K54,1.81)*4.99087)),0)</f>
        <v>0</v>
      </c>
      <c r="Y54" s="103">
        <f>IF(N54&lt;&gt;"",(INT(POWER(254-U54,1.88)*0.11193)),0)</f>
        <v>0</v>
      </c>
      <c r="Z54" s="102">
        <f>IF(O54&gt;0,(INT(POWER(O54-75,1.348)*1.84523)),0)</f>
        <v>0</v>
      </c>
      <c r="AA54" s="102">
        <f>IF(P54&gt;0,(INT(POWER(P54-210,1.41)*0.188807)),0)</f>
        <v>0</v>
      </c>
      <c r="AB54" s="10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8"/>
      <c r="G55" s="79"/>
      <c r="H55" s="75">
        <f>H54</f>
        <v>0</v>
      </c>
      <c r="M55" s="100">
        <f>IF(N55=0,"",":")</f>
      </c>
      <c r="S55" s="100">
        <f>IF(T55=0,"",":")</f>
      </c>
      <c r="U55" s="10">
        <f>L55*60+N55</f>
        <v>0</v>
      </c>
      <c r="W55" s="102">
        <f>IF(J55&gt;0,(INT(POWER(12.76-J55,1.81)*46.0849)),0)</f>
        <v>0</v>
      </c>
      <c r="X55" s="102">
        <f>IF(K55&gt;0,(INT(POWER(42.26-K55,1.81)*4.99087)),0)</f>
        <v>0</v>
      </c>
      <c r="Y55" s="103">
        <f>IF(N55&lt;&gt;"",(INT(POWER(254-U55,1.88)*0.11193)),0)</f>
        <v>0</v>
      </c>
      <c r="Z55" s="102">
        <f>IF(O55&gt;0,(INT(POWER(O55-75,1.348)*1.84523)),0)</f>
        <v>0</v>
      </c>
      <c r="AA55" s="102">
        <f>IF(P55&gt;0,(INT(POWER(P55-210,1.41)*0.188807)),0)</f>
        <v>0</v>
      </c>
      <c r="AB55" s="102">
        <f>IF(Q55&gt;0,(INT(POWER(Q55-1.5,1.05)*56.0211)),0)</f>
        <v>0</v>
      </c>
    </row>
    <row r="56" spans="2:19" ht="12.75">
      <c r="B56" s="98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15:M16 S9 M12:M13 M9:M10 M18:M19 M24:M25 M27:M28 M30:M31 M33:M34 M36:M37 M39:M40 M42:M43 M45:M46 M48:M49 M51:M52 M54:M55 S12 M21:M22 S54 S51 S48 S45 S42 S39 S36 S33 S30 S27 S24 S15 S18 S2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6.375" style="0" customWidth="1"/>
    <col min="6" max="6" width="11.25390625" style="44" customWidth="1"/>
    <col min="7" max="7" width="9.2539062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25</v>
      </c>
      <c r="E3" s="29" t="s">
        <v>52</v>
      </c>
      <c r="F3" s="43" t="s">
        <v>23</v>
      </c>
      <c r="G3" s="30" t="s">
        <v>24</v>
      </c>
    </row>
    <row r="4" spans="1:12" s="35" customFormat="1" ht="13.5" customHeight="1">
      <c r="A4" s="71" t="str">
        <f>IF(F4&gt;0,(ROW()-3)&amp;".","")</f>
        <v>1.</v>
      </c>
      <c r="B4" s="106"/>
      <c r="C4" s="35" t="s">
        <v>157</v>
      </c>
      <c r="D4" s="36"/>
      <c r="E4" s="35" t="s">
        <v>131</v>
      </c>
      <c r="F4" s="37">
        <v>8.1</v>
      </c>
      <c r="G4" s="108">
        <f>IF(F4&gt;0,(INT(POWER(12.76-F4,1.81)*46.0849)),"")</f>
        <v>747</v>
      </c>
      <c r="H4" s="113" t="s">
        <v>55</v>
      </c>
      <c r="I4" s="114"/>
      <c r="J4" s="114"/>
      <c r="K4" s="114"/>
      <c r="L4" s="114"/>
    </row>
    <row r="5" spans="1:12" s="35" customFormat="1" ht="13.5" customHeight="1">
      <c r="A5" s="71" t="str">
        <f>IF(F5&gt;0,(ROW()-3)&amp;".","")</f>
        <v>2.</v>
      </c>
      <c r="B5" s="106"/>
      <c r="C5" s="35" t="s">
        <v>178</v>
      </c>
      <c r="D5" s="36"/>
      <c r="E5" s="35" t="s">
        <v>121</v>
      </c>
      <c r="F5" s="37">
        <v>8.6</v>
      </c>
      <c r="G5" s="108">
        <f>IF(F5&gt;0,(INT(POWER(12.76-F5,1.81)*46.0849)),"")</f>
        <v>608</v>
      </c>
      <c r="H5" s="114" t="s">
        <v>56</v>
      </c>
      <c r="I5" s="114"/>
      <c r="J5" s="114"/>
      <c r="K5" s="114"/>
      <c r="L5" s="114"/>
    </row>
    <row r="6" spans="1:12" s="35" customFormat="1" ht="13.5" customHeight="1">
      <c r="A6" s="71" t="str">
        <f>IF(F6&gt;0,(ROW()-3)&amp;".","")</f>
        <v>3.</v>
      </c>
      <c r="B6" s="106"/>
      <c r="C6" s="35" t="s">
        <v>177</v>
      </c>
      <c r="D6" s="36"/>
      <c r="E6" s="35" t="s">
        <v>121</v>
      </c>
      <c r="F6" s="37">
        <v>8.7</v>
      </c>
      <c r="G6" s="108">
        <f>IF(F6&gt;0,(INT(POWER(12.76-F6,1.81)*46.0849)),"")</f>
        <v>582</v>
      </c>
      <c r="H6" s="48" t="s">
        <v>31</v>
      </c>
      <c r="I6" s="48"/>
      <c r="J6" s="48"/>
      <c r="K6" s="48"/>
      <c r="L6" s="115"/>
    </row>
    <row r="7" spans="1:12" s="35" customFormat="1" ht="13.5" customHeight="1">
      <c r="A7" s="71" t="str">
        <f>IF(F7&gt;0,(ROW()-3)&amp;".","")</f>
        <v>4.</v>
      </c>
      <c r="B7" s="106"/>
      <c r="C7" s="35" t="s">
        <v>122</v>
      </c>
      <c r="D7" s="36"/>
      <c r="E7" s="35" t="s">
        <v>131</v>
      </c>
      <c r="F7" s="37">
        <v>8.8</v>
      </c>
      <c r="G7" s="108">
        <f>IF(F7&gt;0,(INT(POWER(12.76-F7,1.81)*46.0849)),"")</f>
        <v>556</v>
      </c>
      <c r="H7" s="116" t="s">
        <v>57</v>
      </c>
      <c r="I7" s="116"/>
      <c r="J7" s="116"/>
      <c r="K7" s="116"/>
      <c r="L7" s="115"/>
    </row>
    <row r="8" spans="1:12" s="35" customFormat="1" ht="13.5" customHeight="1">
      <c r="A8" s="71" t="str">
        <f>IF(F8&gt;0,(ROW()-3)&amp;".","")</f>
        <v>5.</v>
      </c>
      <c r="B8" s="106"/>
      <c r="C8" s="35" t="s">
        <v>153</v>
      </c>
      <c r="D8" s="36"/>
      <c r="E8" s="35" t="s">
        <v>121</v>
      </c>
      <c r="F8" s="37">
        <v>8.8</v>
      </c>
      <c r="G8" s="108">
        <f>IF(F8&gt;0,(INT(POWER(12.76-F8,1.81)*46.0849)),"")</f>
        <v>556</v>
      </c>
      <c r="H8" s="116" t="s">
        <v>58</v>
      </c>
      <c r="I8" s="116"/>
      <c r="J8" s="116"/>
      <c r="K8" s="116"/>
      <c r="L8" s="115"/>
    </row>
    <row r="9" spans="1:12" s="35" customFormat="1" ht="13.5" customHeight="1">
      <c r="A9" s="71" t="str">
        <f>IF(F9&gt;0,(ROW()-3)&amp;".","")</f>
        <v>6.</v>
      </c>
      <c r="B9" s="106"/>
      <c r="C9" s="35" t="s">
        <v>150</v>
      </c>
      <c r="D9" s="36"/>
      <c r="E9" s="35" t="s">
        <v>131</v>
      </c>
      <c r="F9" s="37">
        <v>8.9</v>
      </c>
      <c r="G9" s="108">
        <f>IF(F9&gt;0,(INT(POWER(12.76-F9,1.81)*46.0849)),"")</f>
        <v>531</v>
      </c>
      <c r="H9" s="48" t="s">
        <v>27</v>
      </c>
      <c r="I9" s="48"/>
      <c r="J9" s="48"/>
      <c r="K9" s="48"/>
      <c r="L9" s="115"/>
    </row>
    <row r="10" spans="1:7" s="35" customFormat="1" ht="13.5" customHeight="1">
      <c r="A10" s="71" t="str">
        <f>IF(F10&gt;0,(ROW()-3)&amp;".","")</f>
        <v>7.</v>
      </c>
      <c r="B10" s="106"/>
      <c r="C10" s="35" t="s">
        <v>164</v>
      </c>
      <c r="D10" s="36"/>
      <c r="E10" s="35" t="s">
        <v>151</v>
      </c>
      <c r="F10" s="37">
        <v>9.3</v>
      </c>
      <c r="G10" s="108">
        <f>IF(F10&gt;0,(INT(POWER(12.76-F10,1.81)*46.0849)),"")</f>
        <v>435</v>
      </c>
    </row>
    <row r="11" spans="1:7" s="35" customFormat="1" ht="13.5" customHeight="1">
      <c r="A11" s="71" t="str">
        <f>IF(F11&gt;0,(ROW()-3)&amp;".","")</f>
        <v>8.</v>
      </c>
      <c r="B11" s="106"/>
      <c r="C11" s="35" t="s">
        <v>175</v>
      </c>
      <c r="D11" s="36"/>
      <c r="E11" s="35" t="s">
        <v>145</v>
      </c>
      <c r="F11" s="37">
        <v>9.35</v>
      </c>
      <c r="G11" s="108">
        <f>IF(F11&gt;0,(INT(POWER(12.76-F11,1.81)*46.0849)),"")</f>
        <v>424</v>
      </c>
    </row>
    <row r="12" spans="1:7" s="35" customFormat="1" ht="13.5" customHeight="1">
      <c r="A12" s="71" t="str">
        <f>IF(F12&gt;0,(ROW()-3)&amp;".","")</f>
        <v>9.</v>
      </c>
      <c r="B12" s="106"/>
      <c r="C12" s="35" t="s">
        <v>172</v>
      </c>
      <c r="D12" s="36"/>
      <c r="E12" s="35" t="s">
        <v>145</v>
      </c>
      <c r="F12" s="37">
        <v>9.4</v>
      </c>
      <c r="G12" s="108">
        <f>IF(F12&gt;0,(INT(POWER(12.76-F12,1.81)*46.0849)),"")</f>
        <v>413</v>
      </c>
    </row>
    <row r="13" spans="1:7" s="35" customFormat="1" ht="13.5" customHeight="1">
      <c r="A13" s="71" t="str">
        <f>IF(F13&gt;0,(ROW()-3)&amp;".","")</f>
        <v>10.</v>
      </c>
      <c r="B13" s="106"/>
      <c r="C13" s="35" t="s">
        <v>154</v>
      </c>
      <c r="D13" s="36"/>
      <c r="E13" s="35" t="s">
        <v>133</v>
      </c>
      <c r="F13" s="37">
        <v>9.6</v>
      </c>
      <c r="G13" s="108">
        <f>IF(F13&gt;0,(INT(POWER(12.76-F13,1.81)*46.0849)),"")</f>
        <v>369</v>
      </c>
    </row>
    <row r="14" spans="1:7" s="35" customFormat="1" ht="13.5" customHeight="1">
      <c r="A14" s="71" t="str">
        <f>IF(F14&gt;0,(ROW()-3)&amp;".","")</f>
        <v>11.</v>
      </c>
      <c r="B14" s="106"/>
      <c r="C14" s="35" t="s">
        <v>128</v>
      </c>
      <c r="D14" s="36"/>
      <c r="E14" s="35" t="s">
        <v>151</v>
      </c>
      <c r="F14" s="37">
        <v>9.8</v>
      </c>
      <c r="G14" s="108">
        <f>IF(F14&gt;0,(INT(POWER(12.76-F14,1.81)*46.0849)),"")</f>
        <v>328</v>
      </c>
    </row>
    <row r="15" spans="1:7" s="35" customFormat="1" ht="13.5" customHeight="1">
      <c r="A15" s="71" t="str">
        <f>IF(F15&gt;0,(ROW()-3)&amp;".","")</f>
        <v>12.</v>
      </c>
      <c r="B15" s="106"/>
      <c r="C15" s="35" t="s">
        <v>173</v>
      </c>
      <c r="D15" s="36"/>
      <c r="E15" s="35" t="s">
        <v>145</v>
      </c>
      <c r="F15" s="37">
        <v>9.8</v>
      </c>
      <c r="G15" s="108">
        <f>IF(F15&gt;0,(INT(POWER(12.76-F15,1.81)*46.0849)),"")</f>
        <v>328</v>
      </c>
    </row>
    <row r="16" spans="1:7" s="35" customFormat="1" ht="13.5" customHeight="1">
      <c r="A16" s="71" t="str">
        <f>IF(F16&gt;0,(ROW()-3)&amp;".","")</f>
        <v>13.</v>
      </c>
      <c r="B16" s="106"/>
      <c r="C16" s="35" t="s">
        <v>176</v>
      </c>
      <c r="D16" s="36"/>
      <c r="E16" s="35" t="s">
        <v>133</v>
      </c>
      <c r="F16" s="37">
        <v>9.85</v>
      </c>
      <c r="G16" s="108">
        <f>IF(F16&gt;0,(INT(POWER(12.76-F16,1.81)*46.0849)),"")</f>
        <v>318</v>
      </c>
    </row>
    <row r="17" spans="1:7" s="35" customFormat="1" ht="13.5" customHeight="1">
      <c r="A17" s="71" t="str">
        <f>IF(F17&gt;0,(ROW()-3)&amp;".","")</f>
        <v>14.</v>
      </c>
      <c r="B17" s="106"/>
      <c r="C17" s="35" t="s">
        <v>174</v>
      </c>
      <c r="D17" s="36"/>
      <c r="E17" s="35" t="s">
        <v>133</v>
      </c>
      <c r="F17" s="37">
        <v>10.6</v>
      </c>
      <c r="G17" s="108">
        <f>IF(F17&gt;0,(INT(POWER(12.76-F17,1.81)*46.0849)),"")</f>
        <v>185</v>
      </c>
    </row>
    <row r="18" spans="1:7" s="35" customFormat="1" ht="13.5" customHeight="1">
      <c r="A18" s="71">
        <f aca="true" t="shared" si="0" ref="A14:A34">IF(F18&gt;0,(ROW()-3)&amp;".","")</f>
      </c>
      <c r="B18" s="106"/>
      <c r="F18" s="37"/>
      <c r="G18" s="108">
        <f aca="true" t="shared" si="1" ref="G15:G51">IF(F18&gt;0,(INT(POWER(12.76-F18,1.81)*46.0849)),"")</f>
      </c>
    </row>
    <row r="19" spans="1:7" s="35" customFormat="1" ht="13.5" customHeight="1">
      <c r="A19" s="71">
        <f t="shared" si="0"/>
      </c>
      <c r="B19" s="106"/>
      <c r="F19" s="37"/>
      <c r="G19" s="108">
        <f t="shared" si="1"/>
      </c>
    </row>
    <row r="20" spans="1:7" s="35" customFormat="1" ht="13.5" customHeight="1">
      <c r="A20" s="71">
        <f t="shared" si="0"/>
      </c>
      <c r="B20" s="106"/>
      <c r="F20" s="37"/>
      <c r="G20" s="108">
        <f t="shared" si="1"/>
      </c>
    </row>
    <row r="21" spans="1:7" s="35" customFormat="1" ht="13.5" customHeight="1">
      <c r="A21" s="71">
        <f t="shared" si="0"/>
      </c>
      <c r="B21" s="106"/>
      <c r="F21" s="37"/>
      <c r="G21" s="108">
        <f t="shared" si="1"/>
      </c>
    </row>
    <row r="22" spans="1:7" s="35" customFormat="1" ht="13.5" customHeight="1">
      <c r="A22" s="71">
        <f t="shared" si="0"/>
      </c>
      <c r="B22" s="106"/>
      <c r="F22" s="37"/>
      <c r="G22" s="108">
        <f t="shared" si="1"/>
      </c>
    </row>
    <row r="23" spans="1:7" s="35" customFormat="1" ht="13.5" customHeight="1">
      <c r="A23" s="71">
        <f t="shared" si="0"/>
      </c>
      <c r="B23" s="106"/>
      <c r="F23" s="37"/>
      <c r="G23" s="108">
        <f t="shared" si="1"/>
      </c>
    </row>
    <row r="24" spans="1:7" s="35" customFormat="1" ht="13.5" customHeight="1">
      <c r="A24" s="71">
        <f t="shared" si="0"/>
      </c>
      <c r="B24" s="106"/>
      <c r="F24" s="37"/>
      <c r="G24" s="108">
        <f t="shared" si="1"/>
      </c>
    </row>
    <row r="25" spans="1:7" s="35" customFormat="1" ht="13.5" customHeight="1">
      <c r="A25" s="71">
        <f t="shared" si="0"/>
      </c>
      <c r="B25" s="106"/>
      <c r="F25" s="37"/>
      <c r="G25" s="108">
        <f t="shared" si="1"/>
      </c>
    </row>
    <row r="26" spans="1:7" s="35" customFormat="1" ht="13.5" customHeight="1">
      <c r="A26" s="71">
        <f t="shared" si="0"/>
      </c>
      <c r="B26" s="106"/>
      <c r="F26" s="37"/>
      <c r="G26" s="108">
        <f t="shared" si="1"/>
      </c>
    </row>
    <row r="27" spans="1:7" s="35" customFormat="1" ht="13.5" customHeight="1">
      <c r="A27" s="71">
        <f t="shared" si="0"/>
      </c>
      <c r="B27" s="106"/>
      <c r="F27" s="37"/>
      <c r="G27" s="108">
        <f t="shared" si="1"/>
      </c>
    </row>
    <row r="28" spans="1:7" s="35" customFormat="1" ht="13.5" customHeight="1">
      <c r="A28" s="71">
        <f t="shared" si="0"/>
      </c>
      <c r="B28" s="106"/>
      <c r="F28" s="37"/>
      <c r="G28" s="108">
        <f t="shared" si="1"/>
      </c>
    </row>
    <row r="29" spans="1:7" s="35" customFormat="1" ht="13.5" customHeight="1">
      <c r="A29" s="71">
        <f t="shared" si="0"/>
      </c>
      <c r="B29" s="106"/>
      <c r="F29" s="37"/>
      <c r="G29" s="108">
        <f t="shared" si="1"/>
      </c>
    </row>
    <row r="30" spans="1:7" s="35" customFormat="1" ht="13.5" customHeight="1">
      <c r="A30" s="71">
        <f t="shared" si="0"/>
      </c>
      <c r="B30" s="106"/>
      <c r="D30" s="36"/>
      <c r="F30" s="37"/>
      <c r="G30" s="108">
        <f t="shared" si="1"/>
      </c>
    </row>
    <row r="31" spans="1:7" s="35" customFormat="1" ht="13.5" customHeight="1">
      <c r="A31" s="71">
        <f t="shared" si="0"/>
      </c>
      <c r="B31" s="106"/>
      <c r="D31" s="36"/>
      <c r="F31" s="37"/>
      <c r="G31" s="108">
        <f t="shared" si="1"/>
      </c>
    </row>
    <row r="32" spans="1:7" s="35" customFormat="1" ht="13.5" customHeight="1">
      <c r="A32" s="71">
        <f t="shared" si="0"/>
      </c>
      <c r="B32" s="106"/>
      <c r="D32" s="36"/>
      <c r="F32" s="37"/>
      <c r="G32" s="108">
        <f t="shared" si="1"/>
      </c>
    </row>
    <row r="33" spans="1:7" s="35" customFormat="1" ht="13.5" customHeight="1">
      <c r="A33" s="71">
        <f t="shared" si="0"/>
      </c>
      <c r="B33" s="106"/>
      <c r="D33" s="36"/>
      <c r="F33" s="37"/>
      <c r="G33" s="108">
        <f t="shared" si="1"/>
      </c>
    </row>
    <row r="34" spans="1:7" s="35" customFormat="1" ht="13.5" customHeight="1">
      <c r="A34" s="72">
        <f t="shared" si="0"/>
      </c>
      <c r="B34" s="107"/>
      <c r="C34" s="38"/>
      <c r="D34" s="39"/>
      <c r="E34" s="38"/>
      <c r="F34" s="45"/>
      <c r="G34" s="108">
        <f t="shared" si="1"/>
      </c>
    </row>
    <row r="35" spans="1:7" s="35" customFormat="1" ht="13.5" customHeight="1">
      <c r="A35" s="71">
        <f aca="true" t="shared" si="2" ref="A35:A51">IF(F35&gt;0,(ROW()-3)&amp;".","")</f>
      </c>
      <c r="B35" s="106"/>
      <c r="D35" s="36"/>
      <c r="F35" s="37"/>
      <c r="G35" s="108">
        <f t="shared" si="1"/>
      </c>
    </row>
    <row r="36" spans="1:7" s="35" customFormat="1" ht="13.5" customHeight="1">
      <c r="A36" s="71">
        <f t="shared" si="2"/>
      </c>
      <c r="B36" s="106"/>
      <c r="D36" s="36"/>
      <c r="F36" s="37"/>
      <c r="G36" s="108">
        <f t="shared" si="1"/>
      </c>
    </row>
    <row r="37" spans="1:7" s="35" customFormat="1" ht="13.5" customHeight="1">
      <c r="A37" s="71">
        <f t="shared" si="2"/>
      </c>
      <c r="B37" s="106"/>
      <c r="D37" s="36"/>
      <c r="F37" s="37"/>
      <c r="G37" s="108">
        <f t="shared" si="1"/>
      </c>
    </row>
    <row r="38" spans="1:7" s="35" customFormat="1" ht="13.5" customHeight="1">
      <c r="A38" s="71">
        <f t="shared" si="2"/>
      </c>
      <c r="B38" s="106"/>
      <c r="D38" s="36"/>
      <c r="F38" s="37"/>
      <c r="G38" s="108">
        <f t="shared" si="1"/>
      </c>
    </row>
    <row r="39" spans="1:7" s="35" customFormat="1" ht="13.5" customHeight="1">
      <c r="A39" s="71">
        <f t="shared" si="2"/>
      </c>
      <c r="B39" s="106"/>
      <c r="D39" s="36"/>
      <c r="F39" s="37"/>
      <c r="G39" s="108">
        <f t="shared" si="1"/>
      </c>
    </row>
    <row r="40" spans="1:7" s="35" customFormat="1" ht="13.5" customHeight="1">
      <c r="A40" s="71">
        <f t="shared" si="2"/>
      </c>
      <c r="B40" s="106"/>
      <c r="D40" s="36"/>
      <c r="F40" s="37"/>
      <c r="G40" s="108">
        <f t="shared" si="1"/>
      </c>
    </row>
    <row r="41" spans="1:7" s="35" customFormat="1" ht="13.5" customHeight="1">
      <c r="A41" s="71">
        <f t="shared" si="2"/>
      </c>
      <c r="B41" s="106"/>
      <c r="D41" s="36"/>
      <c r="F41" s="37"/>
      <c r="G41" s="108">
        <f t="shared" si="1"/>
      </c>
    </row>
    <row r="42" spans="1:7" s="35" customFormat="1" ht="13.5" customHeight="1">
      <c r="A42" s="71">
        <f t="shared" si="2"/>
      </c>
      <c r="B42" s="106"/>
      <c r="D42" s="36"/>
      <c r="F42" s="37"/>
      <c r="G42" s="108">
        <f t="shared" si="1"/>
      </c>
    </row>
    <row r="43" spans="1:7" s="35" customFormat="1" ht="13.5" customHeight="1">
      <c r="A43" s="71">
        <f t="shared" si="2"/>
      </c>
      <c r="B43" s="106"/>
      <c r="D43" s="36"/>
      <c r="F43" s="37"/>
      <c r="G43" s="108">
        <f t="shared" si="1"/>
      </c>
    </row>
    <row r="44" spans="1:7" s="35" customFormat="1" ht="13.5" customHeight="1">
      <c r="A44" s="71">
        <f t="shared" si="2"/>
      </c>
      <c r="B44" s="106"/>
      <c r="D44" s="36"/>
      <c r="F44" s="37"/>
      <c r="G44" s="108">
        <f t="shared" si="1"/>
      </c>
    </row>
    <row r="45" spans="1:7" s="35" customFormat="1" ht="13.5" customHeight="1">
      <c r="A45" s="71">
        <f t="shared" si="2"/>
      </c>
      <c r="B45" s="106"/>
      <c r="D45" s="36"/>
      <c r="F45" s="37"/>
      <c r="G45" s="108">
        <f t="shared" si="1"/>
      </c>
    </row>
    <row r="46" spans="1:7" s="35" customFormat="1" ht="13.5" customHeight="1">
      <c r="A46" s="71">
        <f t="shared" si="2"/>
      </c>
      <c r="B46" s="106"/>
      <c r="D46" s="36"/>
      <c r="F46" s="37"/>
      <c r="G46" s="108">
        <f t="shared" si="1"/>
      </c>
    </row>
    <row r="47" spans="1:7" s="35" customFormat="1" ht="13.5" customHeight="1">
      <c r="A47" s="71">
        <f t="shared" si="2"/>
      </c>
      <c r="B47" s="106"/>
      <c r="D47" s="36"/>
      <c r="F47" s="37"/>
      <c r="G47" s="108">
        <f t="shared" si="1"/>
      </c>
    </row>
    <row r="48" spans="1:7" s="35" customFormat="1" ht="13.5" customHeight="1">
      <c r="A48" s="71">
        <f t="shared" si="2"/>
      </c>
      <c r="B48" s="106"/>
      <c r="D48" s="36"/>
      <c r="F48" s="37"/>
      <c r="G48" s="108">
        <f t="shared" si="1"/>
      </c>
    </row>
    <row r="49" spans="1:7" s="35" customFormat="1" ht="13.5" customHeight="1">
      <c r="A49" s="71">
        <f t="shared" si="2"/>
      </c>
      <c r="B49" s="106"/>
      <c r="D49" s="36"/>
      <c r="F49" s="37"/>
      <c r="G49" s="108">
        <f t="shared" si="1"/>
      </c>
    </row>
    <row r="50" spans="1:7" s="35" customFormat="1" ht="13.5" customHeight="1">
      <c r="A50" s="71">
        <f t="shared" si="2"/>
      </c>
      <c r="B50" s="106"/>
      <c r="D50" s="36"/>
      <c r="F50" s="37"/>
      <c r="G50" s="108">
        <f t="shared" si="1"/>
      </c>
    </row>
    <row r="51" spans="1:7" s="35" customFormat="1" ht="13.5" customHeight="1">
      <c r="A51" s="72" t="str">
        <f t="shared" si="2"/>
        <v>48.</v>
      </c>
      <c r="B51" s="107"/>
      <c r="C51" s="38"/>
      <c r="D51" s="39"/>
      <c r="E51" s="38"/>
      <c r="F51" s="45">
        <v>11</v>
      </c>
      <c r="G51" s="108">
        <f t="shared" si="1"/>
        <v>128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28</v>
      </c>
      <c r="B2" s="23"/>
      <c r="C2" s="24"/>
      <c r="D2" s="33"/>
      <c r="E2" s="25"/>
      <c r="F2" s="42"/>
      <c r="G2" s="27" t="s">
        <v>32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43" t="s">
        <v>23</v>
      </c>
      <c r="G3" s="30" t="s">
        <v>24</v>
      </c>
    </row>
    <row r="4" spans="1:12" s="31" customFormat="1" ht="13.5" customHeight="1">
      <c r="A4" s="71" t="str">
        <f>IF(F4&gt;0,(ROW()-3)&amp;".","")</f>
        <v>1.</v>
      </c>
      <c r="B4" s="106"/>
      <c r="C4" s="35" t="s">
        <v>126</v>
      </c>
      <c r="D4" s="36"/>
      <c r="E4" s="35" t="s">
        <v>121</v>
      </c>
      <c r="F4" s="37">
        <v>29.6</v>
      </c>
      <c r="G4" s="108">
        <f>IF(F4&gt;0,(INT(POWER(42.26-F4,1.81)*4.99087)),"")</f>
        <v>493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>IF(F5&gt;0,(ROW()-3)&amp;".","")</f>
        <v>2.</v>
      </c>
      <c r="B5" s="106"/>
      <c r="C5" s="35" t="s">
        <v>143</v>
      </c>
      <c r="D5" s="36"/>
      <c r="E5" s="35" t="s">
        <v>121</v>
      </c>
      <c r="F5" s="37">
        <v>29.8</v>
      </c>
      <c r="G5" s="108">
        <f>IF(F5&gt;0,(INT(POWER(42.26-F5,1.81)*4.99087)),"")</f>
        <v>479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>IF(F6&gt;0,(ROW()-3)&amp;".","")</f>
        <v>3.</v>
      </c>
      <c r="B6" s="106"/>
      <c r="C6" s="35" t="s">
        <v>146</v>
      </c>
      <c r="D6" s="36"/>
      <c r="E6" s="35" t="s">
        <v>131</v>
      </c>
      <c r="F6" s="37">
        <v>30.6</v>
      </c>
      <c r="G6" s="108">
        <f>IF(F6&gt;0,(INT(POWER(42.26-F6,1.81)*4.99087)),"")</f>
        <v>425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>IF(F7&gt;0,(ROW()-3)&amp;".","")</f>
        <v>4.</v>
      </c>
      <c r="B7" s="106"/>
      <c r="C7" s="35" t="s">
        <v>150</v>
      </c>
      <c r="D7" s="36"/>
      <c r="E7" s="35" t="s">
        <v>131</v>
      </c>
      <c r="F7" s="37">
        <v>31.1</v>
      </c>
      <c r="G7" s="108">
        <f>IF(F7&gt;0,(INT(POWER(42.26-F7,1.81)*4.99087)),"")</f>
        <v>393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>IF(F8&gt;0,(ROW()-3)&amp;".","")</f>
        <v>5.</v>
      </c>
      <c r="B8" s="106"/>
      <c r="C8" s="35" t="s">
        <v>148</v>
      </c>
      <c r="D8" s="36"/>
      <c r="E8" s="35" t="s">
        <v>121</v>
      </c>
      <c r="F8" s="37">
        <v>32.7</v>
      </c>
      <c r="G8" s="108">
        <f>IF(F8&gt;0,(INT(POWER(42.26-F8,1.81)*4.99087)),"")</f>
        <v>297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>IF(F9&gt;0,(ROW()-3)&amp;".","")</f>
        <v>6.</v>
      </c>
      <c r="B9" s="106"/>
      <c r="C9" s="35" t="s">
        <v>144</v>
      </c>
      <c r="D9" s="36"/>
      <c r="E9" s="35" t="s">
        <v>145</v>
      </c>
      <c r="F9" s="37">
        <v>33.5</v>
      </c>
      <c r="G9" s="108">
        <f>IF(F9&gt;0,(INT(POWER(42.26-F9,1.81)*4.99087)),"")</f>
        <v>253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>IF(F10&gt;0,(ROW()-3)&amp;".","")</f>
        <v>7.</v>
      </c>
      <c r="B10" s="106"/>
      <c r="C10" s="35" t="s">
        <v>147</v>
      </c>
      <c r="D10" s="36"/>
      <c r="E10" s="2" t="s">
        <v>133</v>
      </c>
      <c r="F10" s="37">
        <v>33.8</v>
      </c>
      <c r="G10" s="108">
        <f>IF(F10&gt;0,(INT(POWER(42.26-F10,1.81)*4.99087)),"")</f>
        <v>238</v>
      </c>
    </row>
    <row r="11" spans="1:7" s="31" customFormat="1" ht="13.5" customHeight="1">
      <c r="A11" s="71" t="str">
        <f>IF(F11&gt;0,(ROW()-3)&amp;".","")</f>
        <v>8.</v>
      </c>
      <c r="B11" s="106"/>
      <c r="C11" s="35" t="s">
        <v>128</v>
      </c>
      <c r="D11" s="36"/>
      <c r="E11" s="35" t="s">
        <v>151</v>
      </c>
      <c r="F11" s="37">
        <v>34.1</v>
      </c>
      <c r="G11" s="108">
        <f>IF(F11&gt;0,(INT(POWER(42.26-F11,1.81)*4.99087)),"")</f>
        <v>223</v>
      </c>
    </row>
    <row r="12" spans="1:7" s="31" customFormat="1" ht="13.5" customHeight="1">
      <c r="A12" s="71" t="str">
        <f>IF(F12&gt;0,(ROW()-3)&amp;".","")</f>
        <v>9.</v>
      </c>
      <c r="B12" s="106"/>
      <c r="C12" s="35" t="s">
        <v>149</v>
      </c>
      <c r="D12" s="36"/>
      <c r="E12" s="35" t="s">
        <v>145</v>
      </c>
      <c r="F12" s="37">
        <v>34.4</v>
      </c>
      <c r="G12" s="108">
        <f>IF(F12&gt;0,(INT(POWER(42.26-F12,1.81)*4.99087)),"")</f>
        <v>208</v>
      </c>
    </row>
    <row r="13" spans="1:7" s="31" customFormat="1" ht="13.5" customHeight="1">
      <c r="A13" s="71" t="str">
        <f>IF(F13&gt;0,(ROW()-3)&amp;".","")</f>
        <v>10.</v>
      </c>
      <c r="B13" s="106"/>
      <c r="C13" s="35" t="s">
        <v>134</v>
      </c>
      <c r="D13" s="36"/>
      <c r="E13" s="2" t="s">
        <v>133</v>
      </c>
      <c r="F13" s="37">
        <v>35.5</v>
      </c>
      <c r="G13" s="108">
        <f>IF(F13&gt;0,(INT(POWER(42.26-F13,1.81)*4.99087)),"")</f>
        <v>158</v>
      </c>
    </row>
    <row r="14" spans="1:7" s="31" customFormat="1" ht="13.5" customHeight="1">
      <c r="A14" s="71" t="str">
        <f>IF(F14&gt;0,(ROW()-3)&amp;".","")</f>
        <v>11.</v>
      </c>
      <c r="B14" s="106"/>
      <c r="C14" s="35" t="s">
        <v>129</v>
      </c>
      <c r="D14" s="36"/>
      <c r="E14" s="35" t="s">
        <v>151</v>
      </c>
      <c r="F14" s="37">
        <v>38.4</v>
      </c>
      <c r="G14" s="108">
        <f>IF(F14&gt;0,(INT(POWER(42.26-F14,1.81)*4.99087)),"")</f>
        <v>57</v>
      </c>
    </row>
    <row r="15" spans="1:7" s="31" customFormat="1" ht="13.5" customHeight="1">
      <c r="A15" s="71">
        <f aca="true" t="shared" si="0" ref="A15:A23">IF(F15&gt;0,(ROW()-3)&amp;".","")</f>
      </c>
      <c r="G15" s="108">
        <f aca="true" t="shared" si="1" ref="G15:G23">IF(F15&gt;0,(INT(POWER(42.26-F15,1.81)*4.99087)),"")</f>
      </c>
    </row>
    <row r="16" spans="1:7" s="31" customFormat="1" ht="13.5" customHeight="1">
      <c r="A16" s="71">
        <f t="shared" si="0"/>
      </c>
      <c r="G16" s="108">
        <f t="shared" si="1"/>
      </c>
    </row>
    <row r="17" spans="1:7" s="31" customFormat="1" ht="13.5" customHeight="1">
      <c r="A17" s="71">
        <f t="shared" si="0"/>
      </c>
      <c r="G17" s="108">
        <f t="shared" si="1"/>
      </c>
    </row>
    <row r="18" spans="1:7" s="31" customFormat="1" ht="13.5" customHeight="1">
      <c r="A18" s="71">
        <f t="shared" si="0"/>
      </c>
      <c r="G18" s="108">
        <f t="shared" si="1"/>
      </c>
    </row>
    <row r="19" spans="1:7" s="31" customFormat="1" ht="13.5" customHeight="1">
      <c r="A19" s="71">
        <f t="shared" si="0"/>
      </c>
      <c r="G19" s="108">
        <f t="shared" si="1"/>
      </c>
    </row>
    <row r="20" spans="1:7" s="31" customFormat="1" ht="13.5" customHeight="1">
      <c r="A20" s="71">
        <f t="shared" si="0"/>
      </c>
      <c r="G20" s="108">
        <f t="shared" si="1"/>
      </c>
    </row>
    <row r="21" spans="1:7" s="31" customFormat="1" ht="13.5" customHeight="1">
      <c r="A21" s="71">
        <f t="shared" si="0"/>
      </c>
      <c r="G21" s="108">
        <f t="shared" si="1"/>
      </c>
    </row>
    <row r="22" spans="1:7" s="31" customFormat="1" ht="13.5" customHeight="1">
      <c r="A22" s="71">
        <f t="shared" si="0"/>
      </c>
      <c r="G22" s="108">
        <f t="shared" si="1"/>
      </c>
    </row>
    <row r="23" spans="1:7" s="31" customFormat="1" ht="13.5" customHeight="1">
      <c r="A23" s="71">
        <f t="shared" si="0"/>
      </c>
      <c r="G23" s="108">
        <f t="shared" si="1"/>
      </c>
    </row>
    <row r="24" spans="1:7" s="31" customFormat="1" ht="13.5" customHeight="1">
      <c r="A24" s="71">
        <f aca="true" t="shared" si="2" ref="A24:A34">IF(F24&gt;0,(ROW()-3)&amp;".","")</f>
      </c>
      <c r="B24" s="106"/>
      <c r="C24" s="35"/>
      <c r="D24" s="36"/>
      <c r="E24" s="35"/>
      <c r="F24" s="37"/>
      <c r="G24" s="108">
        <f aca="true" t="shared" si="3" ref="G24:G51">IF(F24&gt;0,(INT(POWER(42.26-F24,1.81)*4.99087)),"")</f>
      </c>
    </row>
    <row r="25" spans="1:7" s="31" customFormat="1" ht="13.5" customHeight="1">
      <c r="A25" s="71">
        <f t="shared" si="2"/>
      </c>
      <c r="B25" s="106"/>
      <c r="C25" s="35"/>
      <c r="D25" s="36"/>
      <c r="E25" s="35"/>
      <c r="F25" s="37"/>
      <c r="G25" s="108">
        <f t="shared" si="3"/>
      </c>
    </row>
    <row r="26" spans="1:7" s="31" customFormat="1" ht="13.5" customHeight="1">
      <c r="A26" s="71">
        <f t="shared" si="2"/>
      </c>
      <c r="B26" s="106"/>
      <c r="C26" s="35"/>
      <c r="D26" s="36"/>
      <c r="E26" s="35"/>
      <c r="F26" s="37"/>
      <c r="G26" s="108">
        <f t="shared" si="3"/>
      </c>
    </row>
    <row r="27" spans="1:7" s="31" customFormat="1" ht="13.5" customHeight="1">
      <c r="A27" s="71">
        <f t="shared" si="2"/>
      </c>
      <c r="B27" s="106"/>
      <c r="C27" s="35"/>
      <c r="D27" s="36"/>
      <c r="E27" s="35"/>
      <c r="F27" s="37"/>
      <c r="G27" s="108">
        <f t="shared" si="3"/>
      </c>
    </row>
    <row r="28" spans="1:7" s="31" customFormat="1" ht="13.5" customHeight="1">
      <c r="A28" s="71">
        <f t="shared" si="2"/>
      </c>
      <c r="B28" s="106"/>
      <c r="C28" s="35"/>
      <c r="D28" s="36"/>
      <c r="E28" s="35"/>
      <c r="F28" s="37"/>
      <c r="G28" s="108">
        <f t="shared" si="3"/>
      </c>
    </row>
    <row r="29" spans="1:7" s="31" customFormat="1" ht="13.5" customHeight="1">
      <c r="A29" s="71">
        <f t="shared" si="2"/>
      </c>
      <c r="B29" s="106"/>
      <c r="C29" s="35"/>
      <c r="D29" s="36"/>
      <c r="E29" s="35"/>
      <c r="F29" s="37"/>
      <c r="G29" s="108">
        <f t="shared" si="3"/>
      </c>
    </row>
    <row r="30" spans="1:7" s="31" customFormat="1" ht="13.5" customHeight="1">
      <c r="A30" s="71">
        <f t="shared" si="2"/>
      </c>
      <c r="B30" s="106"/>
      <c r="C30" s="35"/>
      <c r="D30" s="36"/>
      <c r="E30" s="35"/>
      <c r="F30" s="37"/>
      <c r="G30" s="108">
        <f t="shared" si="3"/>
      </c>
    </row>
    <row r="31" spans="1:7" s="31" customFormat="1" ht="13.5" customHeight="1">
      <c r="A31" s="71">
        <f t="shared" si="2"/>
      </c>
      <c r="B31" s="106"/>
      <c r="C31" s="35"/>
      <c r="D31" s="36"/>
      <c r="E31" s="35"/>
      <c r="F31" s="37"/>
      <c r="G31" s="108">
        <f t="shared" si="3"/>
      </c>
    </row>
    <row r="32" spans="1:7" s="31" customFormat="1" ht="13.5" customHeight="1">
      <c r="A32" s="71">
        <f t="shared" si="2"/>
      </c>
      <c r="B32" s="106"/>
      <c r="C32" s="35"/>
      <c r="D32" s="36"/>
      <c r="E32" s="35"/>
      <c r="F32" s="37"/>
      <c r="G32" s="108">
        <f t="shared" si="3"/>
      </c>
    </row>
    <row r="33" spans="1:7" s="31" customFormat="1" ht="13.5" customHeight="1">
      <c r="A33" s="71">
        <f t="shared" si="2"/>
      </c>
      <c r="B33" s="106"/>
      <c r="C33" s="35"/>
      <c r="D33" s="36"/>
      <c r="E33" s="35"/>
      <c r="F33" s="37"/>
      <c r="G33" s="108">
        <f t="shared" si="3"/>
      </c>
    </row>
    <row r="34" spans="1:7" s="31" customFormat="1" ht="13.5" customHeight="1">
      <c r="A34" s="72">
        <f t="shared" si="2"/>
      </c>
      <c r="B34" s="107"/>
      <c r="C34" s="38"/>
      <c r="D34" s="39"/>
      <c r="E34" s="38"/>
      <c r="F34" s="45"/>
      <c r="G34" s="108">
        <f t="shared" si="3"/>
      </c>
    </row>
    <row r="35" spans="1:7" s="31" customFormat="1" ht="13.5" customHeight="1">
      <c r="A35" s="71">
        <f aca="true" t="shared" si="4" ref="A35:A49">IF(F35&gt;0,(ROW()-3)&amp;".","")</f>
      </c>
      <c r="B35" s="106"/>
      <c r="C35" s="35"/>
      <c r="D35" s="36"/>
      <c r="E35" s="35"/>
      <c r="F35" s="37"/>
      <c r="G35" s="108">
        <f t="shared" si="3"/>
      </c>
    </row>
    <row r="36" spans="1:7" s="31" customFormat="1" ht="13.5" customHeight="1">
      <c r="A36" s="71">
        <f t="shared" si="4"/>
      </c>
      <c r="B36" s="106"/>
      <c r="C36" s="35"/>
      <c r="D36" s="36"/>
      <c r="E36" s="35"/>
      <c r="F36" s="37"/>
      <c r="G36" s="108">
        <f t="shared" si="3"/>
      </c>
    </row>
    <row r="37" spans="1:7" s="31" customFormat="1" ht="13.5" customHeight="1">
      <c r="A37" s="71">
        <f t="shared" si="4"/>
      </c>
      <c r="B37" s="106"/>
      <c r="C37" s="35"/>
      <c r="D37" s="36"/>
      <c r="E37" s="35"/>
      <c r="F37" s="37"/>
      <c r="G37" s="108">
        <f t="shared" si="3"/>
      </c>
    </row>
    <row r="38" spans="1:7" s="31" customFormat="1" ht="13.5" customHeight="1">
      <c r="A38" s="71">
        <f t="shared" si="4"/>
      </c>
      <c r="B38" s="106"/>
      <c r="C38" s="35"/>
      <c r="D38" s="36"/>
      <c r="E38" s="35"/>
      <c r="F38" s="37"/>
      <c r="G38" s="108">
        <f t="shared" si="3"/>
      </c>
    </row>
    <row r="39" spans="1:7" s="31" customFormat="1" ht="13.5" customHeight="1">
      <c r="A39" s="71">
        <f t="shared" si="4"/>
      </c>
      <c r="B39" s="106"/>
      <c r="C39" s="35"/>
      <c r="D39" s="36"/>
      <c r="E39" s="35"/>
      <c r="F39" s="37"/>
      <c r="G39" s="108">
        <f t="shared" si="3"/>
      </c>
    </row>
    <row r="40" spans="1:7" s="31" customFormat="1" ht="13.5" customHeight="1">
      <c r="A40" s="71">
        <f t="shared" si="4"/>
      </c>
      <c r="B40" s="106"/>
      <c r="C40" s="35"/>
      <c r="D40" s="36"/>
      <c r="E40" s="35"/>
      <c r="F40" s="37"/>
      <c r="G40" s="108">
        <f t="shared" si="3"/>
      </c>
    </row>
    <row r="41" spans="1:7" s="31" customFormat="1" ht="13.5" customHeight="1">
      <c r="A41" s="71">
        <f t="shared" si="4"/>
      </c>
      <c r="B41" s="106"/>
      <c r="C41" s="35"/>
      <c r="D41" s="36"/>
      <c r="E41" s="35"/>
      <c r="F41" s="37"/>
      <c r="G41" s="108">
        <f t="shared" si="3"/>
      </c>
    </row>
    <row r="42" spans="1:7" s="31" customFormat="1" ht="13.5" customHeight="1">
      <c r="A42" s="71">
        <f t="shared" si="4"/>
      </c>
      <c r="B42" s="106"/>
      <c r="C42" s="35"/>
      <c r="D42" s="36"/>
      <c r="E42" s="35"/>
      <c r="F42" s="37"/>
      <c r="G42" s="108">
        <f t="shared" si="3"/>
      </c>
    </row>
    <row r="43" spans="1:7" s="31" customFormat="1" ht="13.5" customHeight="1">
      <c r="A43" s="71">
        <f t="shared" si="4"/>
      </c>
      <c r="B43" s="106"/>
      <c r="C43" s="35"/>
      <c r="D43" s="36"/>
      <c r="E43" s="35"/>
      <c r="F43" s="37"/>
      <c r="G43" s="108">
        <f t="shared" si="3"/>
      </c>
    </row>
    <row r="44" spans="1:7" s="31" customFormat="1" ht="13.5" customHeight="1">
      <c r="A44" s="71">
        <f t="shared" si="4"/>
      </c>
      <c r="B44" s="106"/>
      <c r="C44" s="35"/>
      <c r="D44" s="36"/>
      <c r="E44" s="35"/>
      <c r="F44" s="37"/>
      <c r="G44" s="108">
        <f t="shared" si="3"/>
      </c>
    </row>
    <row r="45" spans="1:7" s="31" customFormat="1" ht="13.5" customHeight="1">
      <c r="A45" s="71">
        <f>IF(F45&gt;0,(ROW()-3)&amp;".","")</f>
      </c>
      <c r="B45" s="106"/>
      <c r="C45" s="35"/>
      <c r="D45" s="36"/>
      <c r="E45" s="35"/>
      <c r="F45" s="37"/>
      <c r="G45" s="108">
        <f t="shared" si="3"/>
      </c>
    </row>
    <row r="46" spans="1:7" s="31" customFormat="1" ht="13.5" customHeight="1">
      <c r="A46" s="71">
        <f>IF(F46&gt;0,(ROW()-3)&amp;".","")</f>
      </c>
      <c r="B46" s="106"/>
      <c r="C46" s="35"/>
      <c r="D46" s="36"/>
      <c r="E46" s="35"/>
      <c r="F46" s="37"/>
      <c r="G46" s="108">
        <f t="shared" si="3"/>
      </c>
    </row>
    <row r="47" spans="1:7" s="31" customFormat="1" ht="13.5" customHeight="1">
      <c r="A47" s="71">
        <f t="shared" si="4"/>
      </c>
      <c r="B47" s="106"/>
      <c r="C47" s="35"/>
      <c r="D47" s="36"/>
      <c r="E47" s="35"/>
      <c r="F47" s="37"/>
      <c r="G47" s="108">
        <f t="shared" si="3"/>
      </c>
    </row>
    <row r="48" spans="1:7" s="31" customFormat="1" ht="13.5" customHeight="1">
      <c r="A48" s="71">
        <f t="shared" si="4"/>
      </c>
      <c r="B48" s="106"/>
      <c r="C48" s="35"/>
      <c r="D48" s="36"/>
      <c r="E48" s="35"/>
      <c r="F48" s="37"/>
      <c r="G48" s="108">
        <f t="shared" si="3"/>
      </c>
    </row>
    <row r="49" spans="1:7" s="31" customFormat="1" ht="13.5" customHeight="1">
      <c r="A49" s="72">
        <f t="shared" si="4"/>
      </c>
      <c r="B49" s="107"/>
      <c r="C49" s="38"/>
      <c r="D49" s="39"/>
      <c r="E49" s="38"/>
      <c r="F49" s="45"/>
      <c r="G49" s="108">
        <f t="shared" si="3"/>
      </c>
    </row>
    <row r="50" spans="1:7" s="31" customFormat="1" ht="13.5" customHeight="1">
      <c r="A50" s="71">
        <f>IF(F50&gt;0,(ROW()-3)&amp;".","")</f>
      </c>
      <c r="B50" s="106"/>
      <c r="C50" s="35"/>
      <c r="D50" s="36"/>
      <c r="E50" s="35"/>
      <c r="F50" s="37"/>
      <c r="G50" s="108">
        <f t="shared" si="3"/>
      </c>
    </row>
    <row r="51" spans="1:7" s="31" customFormat="1" ht="13.5" customHeight="1" thickBot="1">
      <c r="A51" s="73">
        <f>IF(F51&gt;0,(ROW()-3)&amp;".","")</f>
      </c>
      <c r="B51" s="109"/>
      <c r="C51" s="40"/>
      <c r="D51" s="41"/>
      <c r="E51" s="40"/>
      <c r="F51" s="47"/>
      <c r="G51" s="108">
        <f t="shared" si="3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2">
      <selection activeCell="K15" sqref="K15"/>
    </sheetView>
  </sheetViews>
  <sheetFormatPr defaultColWidth="9.00390625" defaultRowHeight="12.75"/>
  <cols>
    <col min="1" max="1" width="5.25390625" style="0" customWidth="1"/>
    <col min="2" max="2" width="5.25390625" style="49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60" customWidth="1"/>
    <col min="9" max="9" width="9.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28</v>
      </c>
      <c r="B2" s="117"/>
      <c r="C2" s="24"/>
      <c r="D2" s="33"/>
      <c r="E2" s="25"/>
      <c r="F2" s="26"/>
      <c r="G2" s="26"/>
      <c r="H2" s="58"/>
      <c r="I2" s="27" t="s">
        <v>35</v>
      </c>
    </row>
    <row r="3" spans="1:9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71" t="str">
        <f>IF(F4&gt;0,(ROW()-3)&amp;".","")</f>
        <v>1.</v>
      </c>
      <c r="B4" s="106"/>
      <c r="C4" s="35" t="s">
        <v>132</v>
      </c>
      <c r="D4" s="36"/>
      <c r="E4" s="35" t="s">
        <v>131</v>
      </c>
      <c r="F4" s="36">
        <v>2</v>
      </c>
      <c r="G4" s="68" t="str">
        <f>IF(H4=0,"",":")</f>
        <v>:</v>
      </c>
      <c r="H4" s="61">
        <v>29</v>
      </c>
      <c r="I4" s="108">
        <f>IF(H4&lt;&gt;"",(INT(POWER(254-(60*F4+H4),1.88)*0.11193)),"")</f>
        <v>705</v>
      </c>
      <c r="J4" s="113" t="s">
        <v>59</v>
      </c>
      <c r="K4" s="114"/>
      <c r="L4" s="114"/>
      <c r="M4" s="114"/>
      <c r="N4" s="114"/>
    </row>
    <row r="5" spans="1:14" s="35" customFormat="1" ht="13.5" customHeight="1">
      <c r="A5" s="71" t="str">
        <f>IF(F5&gt;0,(ROW()-3)&amp;".","")</f>
        <v>2.</v>
      </c>
      <c r="B5" s="106"/>
      <c r="C5" s="35" t="s">
        <v>126</v>
      </c>
      <c r="D5" s="36"/>
      <c r="E5" s="35" t="s">
        <v>121</v>
      </c>
      <c r="F5" s="36">
        <v>2</v>
      </c>
      <c r="G5" s="68" t="str">
        <f>IF(H5=0,"",":")</f>
        <v>:</v>
      </c>
      <c r="H5" s="61">
        <v>38</v>
      </c>
      <c r="I5" s="108">
        <f>IF(H5&lt;&gt;"",(INT(POWER(254-(60*F5+H5),1.88)*0.11193)),"")</f>
        <v>596</v>
      </c>
      <c r="J5" s="114" t="s">
        <v>56</v>
      </c>
      <c r="K5" s="114"/>
      <c r="L5" s="114"/>
      <c r="M5" s="114"/>
      <c r="N5" s="114"/>
    </row>
    <row r="6" spans="1:14" s="35" customFormat="1" ht="13.5" customHeight="1">
      <c r="A6" s="71" t="str">
        <f>IF(F6&gt;0,(ROW()-3)&amp;".","")</f>
        <v>3.</v>
      </c>
      <c r="B6" s="106"/>
      <c r="C6" s="35" t="s">
        <v>148</v>
      </c>
      <c r="D6" s="36"/>
      <c r="E6" s="35" t="s">
        <v>121</v>
      </c>
      <c r="F6" s="36">
        <v>2</v>
      </c>
      <c r="G6" s="68" t="str">
        <f>IF(H6=0,"",":")</f>
        <v>:</v>
      </c>
      <c r="H6" s="61">
        <v>44</v>
      </c>
      <c r="I6" s="108">
        <f>IF(H6&lt;&gt;"",(INT(POWER(254-(60*F6+H6),1.88)*0.11193)),"")</f>
        <v>528</v>
      </c>
      <c r="J6" s="48" t="s">
        <v>54</v>
      </c>
      <c r="K6" s="48"/>
      <c r="L6" s="48"/>
      <c r="M6" s="48"/>
      <c r="N6" s="115"/>
    </row>
    <row r="7" spans="1:14" s="35" customFormat="1" ht="13.5" customHeight="1">
      <c r="A7" s="71" t="str">
        <f>IF(F7&gt;0,(ROW()-3)&amp;".","")</f>
        <v>4.</v>
      </c>
      <c r="B7" s="106"/>
      <c r="C7" s="35" t="s">
        <v>152</v>
      </c>
      <c r="D7" s="36"/>
      <c r="E7" s="35" t="s">
        <v>121</v>
      </c>
      <c r="F7" s="36">
        <v>2</v>
      </c>
      <c r="G7" s="68" t="str">
        <f>IF(H7=0,"",":")</f>
        <v>:</v>
      </c>
      <c r="H7" s="61">
        <v>45</v>
      </c>
      <c r="I7" s="108">
        <f>IF(H7&lt;&gt;"",(INT(POWER(254-(60*F7+H7),1.88)*0.11193)),"")</f>
        <v>517</v>
      </c>
      <c r="J7" s="116" t="s">
        <v>57</v>
      </c>
      <c r="K7" s="116"/>
      <c r="L7" s="116"/>
      <c r="M7" s="116"/>
      <c r="N7" s="115"/>
    </row>
    <row r="8" spans="1:14" s="35" customFormat="1" ht="13.5" customHeight="1">
      <c r="A8" s="71" t="str">
        <f>IF(F8&gt;0,(ROW()-3)&amp;".","")</f>
        <v>5.</v>
      </c>
      <c r="B8" s="106"/>
      <c r="C8" s="35" t="s">
        <v>163</v>
      </c>
      <c r="D8" s="36"/>
      <c r="E8" s="35" t="s">
        <v>131</v>
      </c>
      <c r="F8" s="36">
        <v>2</v>
      </c>
      <c r="G8" s="68" t="str">
        <f>IF(H8=0,"",":")</f>
        <v>:</v>
      </c>
      <c r="H8" s="61">
        <v>51</v>
      </c>
      <c r="I8" s="108">
        <f>IF(H8&lt;&gt;"",(INT(POWER(254-(60*F8+H8),1.88)*0.11193)),"")</f>
        <v>453</v>
      </c>
      <c r="J8" s="116" t="s">
        <v>58</v>
      </c>
      <c r="K8" s="116"/>
      <c r="L8" s="116"/>
      <c r="M8" s="116"/>
      <c r="N8" s="115"/>
    </row>
    <row r="9" spans="1:14" s="35" customFormat="1" ht="13.5" customHeight="1">
      <c r="A9" s="71" t="str">
        <f>IF(F9&gt;0,(ROW()-3)&amp;".","")</f>
        <v>6.</v>
      </c>
      <c r="B9" s="106"/>
      <c r="C9" s="35" t="s">
        <v>158</v>
      </c>
      <c r="D9" s="36"/>
      <c r="E9" s="35" t="s">
        <v>145</v>
      </c>
      <c r="F9" s="36">
        <v>2</v>
      </c>
      <c r="G9" s="68" t="str">
        <f>IF(H9=0,"",":")</f>
        <v>:</v>
      </c>
      <c r="H9" s="61">
        <v>52</v>
      </c>
      <c r="I9" s="108">
        <f>IF(H9&lt;&gt;"",(INT(POWER(254-(60*F9+H9),1.88)*0.11193)),"")</f>
        <v>443</v>
      </c>
      <c r="J9" s="48" t="s">
        <v>27</v>
      </c>
      <c r="K9" s="48"/>
      <c r="L9" s="48"/>
      <c r="M9" s="48"/>
      <c r="N9" s="115"/>
    </row>
    <row r="10" spans="1:9" s="35" customFormat="1" ht="13.5" customHeight="1">
      <c r="A10" s="71" t="str">
        <f>IF(F10&gt;0,(ROW()-3)&amp;".","")</f>
        <v>7.</v>
      </c>
      <c r="B10" s="106"/>
      <c r="C10" s="35" t="s">
        <v>161</v>
      </c>
      <c r="D10" s="36"/>
      <c r="E10" s="35" t="s">
        <v>131</v>
      </c>
      <c r="F10" s="36">
        <v>2</v>
      </c>
      <c r="G10" s="68" t="str">
        <f>IF(H10=0,"",":")</f>
        <v>:</v>
      </c>
      <c r="H10" s="61">
        <v>52.4</v>
      </c>
      <c r="I10" s="108">
        <f>IF(H10&lt;&gt;"",(INT(POWER(254-(60*F10+H10),1.88)*0.11193)),"")</f>
        <v>439</v>
      </c>
    </row>
    <row r="11" spans="1:9" s="35" customFormat="1" ht="13.5" customHeight="1">
      <c r="A11" s="71" t="str">
        <f>IF(F11&gt;0,(ROW()-3)&amp;".","")</f>
        <v>8.</v>
      </c>
      <c r="B11" s="106"/>
      <c r="C11" s="35" t="s">
        <v>135</v>
      </c>
      <c r="D11" s="36"/>
      <c r="E11" s="35" t="s">
        <v>151</v>
      </c>
      <c r="F11" s="36">
        <v>3</v>
      </c>
      <c r="G11" s="68" t="str">
        <f>IF(H11=0,"",":")</f>
        <v>:</v>
      </c>
      <c r="H11" s="61">
        <v>2.8</v>
      </c>
      <c r="I11" s="108">
        <f>IF(H11&lt;&gt;"",(INT(POWER(254-(60*F11+H11),1.88)*0.11193)),"")</f>
        <v>340</v>
      </c>
    </row>
    <row r="12" spans="1:9" s="35" customFormat="1" ht="13.5" customHeight="1">
      <c r="A12" s="71" t="str">
        <f>IF(F12&gt;0,(ROW()-3)&amp;".","")</f>
        <v>9.</v>
      </c>
      <c r="B12" s="106"/>
      <c r="C12" s="35" t="s">
        <v>134</v>
      </c>
      <c r="D12" s="36"/>
      <c r="E12" s="35" t="s">
        <v>133</v>
      </c>
      <c r="F12" s="36">
        <v>3</v>
      </c>
      <c r="G12" s="68" t="str">
        <f>IF(H12=0,"",":")</f>
        <v>:</v>
      </c>
      <c r="H12" s="61">
        <v>6.8</v>
      </c>
      <c r="I12" s="108">
        <f>IF(H12&lt;&gt;"",(INT(POWER(254-(60*F12+H12),1.88)*0.11193)),"")</f>
        <v>305</v>
      </c>
    </row>
    <row r="13" spans="1:9" s="35" customFormat="1" ht="13.5" customHeight="1">
      <c r="A13" s="71" t="str">
        <f>IF(F13&gt;0,(ROW()-3)&amp;".","")</f>
        <v>10.</v>
      </c>
      <c r="B13" s="106"/>
      <c r="C13" s="35" t="s">
        <v>164</v>
      </c>
      <c r="D13" s="36"/>
      <c r="E13" s="35" t="s">
        <v>151</v>
      </c>
      <c r="F13" s="36">
        <v>3</v>
      </c>
      <c r="G13" s="68" t="str">
        <f>IF(H13=0,"",":")</f>
        <v>:</v>
      </c>
      <c r="H13" s="61">
        <v>19.5</v>
      </c>
      <c r="I13" s="108">
        <f>IF(H13&lt;&gt;"",(INT(POWER(254-(60*F13+H13),1.88)*0.11193)),"")</f>
        <v>205</v>
      </c>
    </row>
    <row r="14" spans="1:9" s="35" customFormat="1" ht="13.5" customHeight="1">
      <c r="A14" s="71" t="str">
        <f>IF(F14&gt;0,(ROW()-3)&amp;".","")</f>
        <v>11.</v>
      </c>
      <c r="B14" s="106"/>
      <c r="C14" s="35" t="s">
        <v>138</v>
      </c>
      <c r="E14" s="35" t="s">
        <v>133</v>
      </c>
      <c r="F14" s="36">
        <v>3</v>
      </c>
      <c r="G14" s="68" t="str">
        <f>IF(H14=0,"",":")</f>
        <v>:</v>
      </c>
      <c r="H14" s="61">
        <v>21</v>
      </c>
      <c r="I14" s="108">
        <f>IF(H14&lt;&gt;"",(INT(POWER(254-(60*F14+H14),1.88)*0.11193)),"")</f>
        <v>195</v>
      </c>
    </row>
    <row r="15" spans="1:9" s="35" customFormat="1" ht="13.5" customHeight="1">
      <c r="A15" s="71" t="str">
        <f>IF(F15&gt;0,(ROW()-3)&amp;".","")</f>
        <v>12.</v>
      </c>
      <c r="B15" s="106"/>
      <c r="C15" s="35" t="s">
        <v>147</v>
      </c>
      <c r="D15" s="36"/>
      <c r="E15" s="35" t="s">
        <v>133</v>
      </c>
      <c r="F15" s="36">
        <v>3</v>
      </c>
      <c r="G15" s="68" t="str">
        <f>IF(H15=0,"",":")</f>
        <v>:</v>
      </c>
      <c r="H15" s="46">
        <v>23</v>
      </c>
      <c r="I15" s="108">
        <f>IF(H15&lt;&gt;"",(INT(POWER(254-(60*F15+H15),1.88)*0.11193)),"")</f>
        <v>181</v>
      </c>
    </row>
    <row r="16" spans="1:9" s="35" customFormat="1" ht="13.5" customHeight="1">
      <c r="A16" s="71" t="str">
        <f>IF(F16&gt;0,(ROW()-3)&amp;".","")</f>
        <v>13.</v>
      </c>
      <c r="B16" s="106"/>
      <c r="C16" s="35" t="s">
        <v>162</v>
      </c>
      <c r="D16" s="36"/>
      <c r="E16" s="35" t="s">
        <v>145</v>
      </c>
      <c r="F16" s="36">
        <v>3</v>
      </c>
      <c r="G16" s="68" t="str">
        <f>IF(H16=0,"",":")</f>
        <v>:</v>
      </c>
      <c r="H16" s="61">
        <v>37</v>
      </c>
      <c r="I16" s="108">
        <f>IF(H16&lt;&gt;"",(INT(POWER(254-(60*F16+H16),1.88)*0.11193)),"")</f>
        <v>99</v>
      </c>
    </row>
    <row r="17" spans="1:9" s="35" customFormat="1" ht="13.5" customHeight="1">
      <c r="A17" s="71">
        <f>IF(F17&gt;0,(ROW()-3)&amp;".","")</f>
      </c>
      <c r="B17" s="106"/>
      <c r="F17" s="36"/>
      <c r="G17" s="68">
        <f>IF(H17=0,"",":")</f>
      </c>
      <c r="H17" s="61"/>
      <c r="I17" s="108">
        <f>IF(H17&lt;&gt;"",(INT(POWER(254-(60*F17+H17),1.88)*0.11193)),"")</f>
      </c>
    </row>
    <row r="18" spans="1:9" s="35" customFormat="1" ht="13.5" customHeight="1">
      <c r="A18" s="71">
        <f>IF(F18&gt;0,(ROW()-3)&amp;".","")</f>
      </c>
      <c r="B18" s="106"/>
      <c r="F18" s="36"/>
      <c r="G18" s="68">
        <f>IF(H18=0,"",":")</f>
      </c>
      <c r="H18" s="61"/>
      <c r="I18" s="108">
        <f>IF(H18&lt;&gt;"",(INT(POWER(254-(60*F18+H18),1.88)*0.11193)),"")</f>
      </c>
    </row>
    <row r="19" spans="1:9" s="35" customFormat="1" ht="13.5" customHeight="1">
      <c r="A19" s="71">
        <f>IF(F19&gt;0,(ROW()-3)&amp;".","")</f>
      </c>
      <c r="B19" s="106"/>
      <c r="F19" s="36"/>
      <c r="G19" s="68">
        <f>IF(H19=0,"",":")</f>
      </c>
      <c r="H19" s="61"/>
      <c r="I19" s="108">
        <f>IF(H19&lt;&gt;"",(INT(POWER(254-(60*F19+H19),1.88)*0.11193)),"")</f>
      </c>
    </row>
    <row r="20" spans="1:9" s="35" customFormat="1" ht="13.5" customHeight="1">
      <c r="A20" s="71">
        <f>IF(F20&gt;0,(ROW()-3)&amp;".","")</f>
      </c>
      <c r="B20" s="106"/>
      <c r="F20" s="36"/>
      <c r="G20" s="68">
        <f>IF(H20=0,"",":")</f>
      </c>
      <c r="H20" s="61"/>
      <c r="I20" s="108">
        <f>IF(H20&lt;&gt;"",(INT(POWER(254-(60*F20+H20),1.88)*0.11193)),"")</f>
      </c>
    </row>
    <row r="21" spans="1:9" s="35" customFormat="1" ht="13.5" customHeight="1">
      <c r="A21" s="71">
        <f>IF(F21&gt;0,(ROW()-3)&amp;".","")</f>
      </c>
      <c r="B21" s="106"/>
      <c r="F21" s="36"/>
      <c r="G21" s="68">
        <f>IF(H21=0,"",":")</f>
      </c>
      <c r="H21" s="61"/>
      <c r="I21" s="108">
        <f>IF(H21&lt;&gt;"",(INT(POWER(254-(60*F21+H21),1.88)*0.11193)),"")</f>
      </c>
    </row>
    <row r="22" spans="1:9" s="35" customFormat="1" ht="13.5" customHeight="1">
      <c r="A22" s="71">
        <f>IF(F22&gt;0,(ROW()-3)&amp;".","")</f>
      </c>
      <c r="B22" s="106"/>
      <c r="F22" s="36"/>
      <c r="G22" s="68">
        <f>IF(H22=0,"",":")</f>
      </c>
      <c r="H22" s="61"/>
      <c r="I22" s="108">
        <f>IF(H22&lt;&gt;"",(INT(POWER(254-(60*F22+H22),1.88)*0.11193)),"")</f>
      </c>
    </row>
    <row r="23" spans="1:9" s="35" customFormat="1" ht="13.5" customHeight="1">
      <c r="A23" s="71">
        <f>IF(F23&gt;0,(ROW()-3)&amp;".","")</f>
      </c>
      <c r="B23" s="106"/>
      <c r="F23" s="36"/>
      <c r="G23" s="68">
        <f>IF(H23=0,"",":")</f>
      </c>
      <c r="H23" s="61"/>
      <c r="I23" s="108">
        <f>IF(H23&lt;&gt;"",(INT(POWER(254-(60*F23+H23),1.88)*0.11193)),"")</f>
      </c>
    </row>
    <row r="24" spans="1:9" s="35" customFormat="1" ht="13.5" customHeight="1">
      <c r="A24" s="71">
        <f>IF(F24&gt;0,(ROW()-3)&amp;".","")</f>
      </c>
      <c r="B24" s="106"/>
      <c r="F24" s="36"/>
      <c r="G24" s="68">
        <f>IF(H24=0,"",":")</f>
      </c>
      <c r="H24" s="61"/>
      <c r="I24" s="108">
        <f>IF(H24&lt;&gt;"",(INT(POWER(254-(60*F24+H24),1.88)*0.11193)),"")</f>
      </c>
    </row>
    <row r="25" spans="1:9" s="35" customFormat="1" ht="13.5" customHeight="1">
      <c r="A25" s="71">
        <f>IF(F25&gt;0,(ROW()-3)&amp;".","")</f>
      </c>
      <c r="B25" s="106"/>
      <c r="F25" s="36"/>
      <c r="G25" s="68">
        <f>IF(H25=0,"",":")</f>
      </c>
      <c r="H25" s="61"/>
      <c r="I25" s="108">
        <f>IF(H25&lt;&gt;"",(INT(POWER(254-(60*F25+H25),1.88)*0.11193)),"")</f>
      </c>
    </row>
    <row r="26" spans="1:9" s="35" customFormat="1" ht="13.5" customHeight="1">
      <c r="A26" s="71">
        <f>IF(F26&gt;0,(ROW()-3)&amp;".","")</f>
      </c>
      <c r="B26" s="106"/>
      <c r="F26" s="36"/>
      <c r="G26" s="68">
        <f>IF(H26=0,"",":")</f>
      </c>
      <c r="H26" s="61"/>
      <c r="I26" s="108">
        <f>IF(H26&lt;&gt;"",(INT(POWER(254-(60*F26+H26),1.88)*0.11193)),"")</f>
      </c>
    </row>
    <row r="27" spans="1:9" s="35" customFormat="1" ht="13.5" customHeight="1">
      <c r="A27" s="71">
        <f aca="true" t="shared" si="0" ref="A27:A34">IF(F27&gt;0,(ROW()-3)&amp;".","")</f>
      </c>
      <c r="B27" s="106"/>
      <c r="F27" s="36"/>
      <c r="G27" s="68">
        <f aca="true" t="shared" si="1" ref="G20:G34">IF(H27=0,"",":")</f>
      </c>
      <c r="H27" s="61"/>
      <c r="I27" s="108">
        <f aca="true" t="shared" si="2" ref="I27:I51">IF(H27&lt;&gt;"",(INT(POWER(254-(60*F27+H27),1.88)*0.11193)),"")</f>
      </c>
    </row>
    <row r="28" spans="1:9" s="35" customFormat="1" ht="13.5" customHeight="1">
      <c r="A28" s="71">
        <f t="shared" si="0"/>
      </c>
      <c r="B28" s="106"/>
      <c r="F28" s="36"/>
      <c r="G28" s="68">
        <f t="shared" si="1"/>
      </c>
      <c r="H28" s="61"/>
      <c r="I28" s="108">
        <f t="shared" si="2"/>
      </c>
    </row>
    <row r="29" spans="1:9" s="35" customFormat="1" ht="13.5" customHeight="1">
      <c r="A29" s="71">
        <f t="shared" si="0"/>
      </c>
      <c r="B29" s="106"/>
      <c r="F29" s="36"/>
      <c r="G29" s="68">
        <f t="shared" si="1"/>
      </c>
      <c r="H29" s="61"/>
      <c r="I29" s="108">
        <f t="shared" si="2"/>
      </c>
    </row>
    <row r="30" spans="1:9" s="35" customFormat="1" ht="13.5" customHeight="1">
      <c r="A30" s="71">
        <f t="shared" si="0"/>
      </c>
      <c r="B30" s="106"/>
      <c r="D30" s="36"/>
      <c r="F30" s="36"/>
      <c r="G30" s="68">
        <f t="shared" si="1"/>
      </c>
      <c r="H30" s="61"/>
      <c r="I30" s="108">
        <f t="shared" si="2"/>
      </c>
    </row>
    <row r="31" spans="1:9" s="35" customFormat="1" ht="13.5" customHeight="1">
      <c r="A31" s="71">
        <f t="shared" si="0"/>
      </c>
      <c r="B31" s="106"/>
      <c r="D31" s="36"/>
      <c r="F31" s="36"/>
      <c r="G31" s="68">
        <f t="shared" si="1"/>
      </c>
      <c r="H31" s="61"/>
      <c r="I31" s="108">
        <f t="shared" si="2"/>
      </c>
    </row>
    <row r="32" spans="1:9" s="35" customFormat="1" ht="13.5" customHeight="1">
      <c r="A32" s="71">
        <f t="shared" si="0"/>
      </c>
      <c r="B32" s="106"/>
      <c r="D32" s="36"/>
      <c r="F32" s="36"/>
      <c r="G32" s="68">
        <f t="shared" si="1"/>
      </c>
      <c r="H32" s="61"/>
      <c r="I32" s="108">
        <f t="shared" si="2"/>
      </c>
    </row>
    <row r="33" spans="1:9" s="35" customFormat="1" ht="13.5" customHeight="1">
      <c r="A33" s="71">
        <f t="shared" si="0"/>
      </c>
      <c r="B33" s="106"/>
      <c r="D33" s="36"/>
      <c r="F33" s="36"/>
      <c r="G33" s="68">
        <f t="shared" si="1"/>
      </c>
      <c r="H33" s="61"/>
      <c r="I33" s="108">
        <f t="shared" si="2"/>
      </c>
    </row>
    <row r="34" spans="1:9" s="35" customFormat="1" ht="13.5" customHeight="1">
      <c r="A34" s="72">
        <f t="shared" si="0"/>
      </c>
      <c r="B34" s="107"/>
      <c r="C34" s="38"/>
      <c r="D34" s="39"/>
      <c r="E34" s="38"/>
      <c r="F34" s="39"/>
      <c r="G34" s="69">
        <f t="shared" si="1"/>
      </c>
      <c r="H34" s="62"/>
      <c r="I34" s="108">
        <f t="shared" si="2"/>
      </c>
    </row>
    <row r="35" spans="1:9" s="35" customFormat="1" ht="13.5" customHeight="1">
      <c r="A35" s="71">
        <f aca="true" t="shared" si="3" ref="A35:A49">IF(F35&gt;0,(ROW()-3)&amp;".","")</f>
      </c>
      <c r="B35" s="106"/>
      <c r="D35" s="36"/>
      <c r="F35" s="36"/>
      <c r="G35" s="68">
        <f aca="true" t="shared" si="4" ref="G35:G49">IF(H35=0,"",":")</f>
      </c>
      <c r="H35" s="61"/>
      <c r="I35" s="108">
        <f t="shared" si="2"/>
      </c>
    </row>
    <row r="36" spans="1:9" s="35" customFormat="1" ht="13.5" customHeight="1">
      <c r="A36" s="71">
        <f t="shared" si="3"/>
      </c>
      <c r="B36" s="106"/>
      <c r="D36" s="36"/>
      <c r="F36" s="36"/>
      <c r="G36" s="68">
        <f t="shared" si="4"/>
      </c>
      <c r="H36" s="61"/>
      <c r="I36" s="108">
        <f t="shared" si="2"/>
      </c>
    </row>
    <row r="37" spans="1:9" s="35" customFormat="1" ht="13.5" customHeight="1">
      <c r="A37" s="71">
        <f t="shared" si="3"/>
      </c>
      <c r="B37" s="106"/>
      <c r="D37" s="36"/>
      <c r="F37" s="36"/>
      <c r="G37" s="68">
        <f t="shared" si="4"/>
      </c>
      <c r="H37" s="61"/>
      <c r="I37" s="108">
        <f t="shared" si="2"/>
      </c>
    </row>
    <row r="38" spans="1:9" s="35" customFormat="1" ht="13.5" customHeight="1">
      <c r="A38" s="71">
        <f t="shared" si="3"/>
      </c>
      <c r="B38" s="106"/>
      <c r="D38" s="36"/>
      <c r="F38" s="36"/>
      <c r="G38" s="68">
        <f t="shared" si="4"/>
      </c>
      <c r="H38" s="61"/>
      <c r="I38" s="108">
        <f t="shared" si="2"/>
      </c>
    </row>
    <row r="39" spans="1:9" s="35" customFormat="1" ht="13.5" customHeight="1">
      <c r="A39" s="71">
        <f t="shared" si="3"/>
      </c>
      <c r="B39" s="106"/>
      <c r="D39" s="36"/>
      <c r="F39" s="36"/>
      <c r="G39" s="68">
        <f t="shared" si="4"/>
      </c>
      <c r="H39" s="61"/>
      <c r="I39" s="108">
        <f t="shared" si="2"/>
      </c>
    </row>
    <row r="40" spans="1:9" s="35" customFormat="1" ht="13.5" customHeight="1">
      <c r="A40" s="71">
        <f t="shared" si="3"/>
      </c>
      <c r="B40" s="106"/>
      <c r="D40" s="36"/>
      <c r="F40" s="36"/>
      <c r="G40" s="68">
        <f t="shared" si="4"/>
      </c>
      <c r="H40" s="61"/>
      <c r="I40" s="108">
        <f t="shared" si="2"/>
      </c>
    </row>
    <row r="41" spans="1:9" s="35" customFormat="1" ht="13.5" customHeight="1">
      <c r="A41" s="71">
        <f t="shared" si="3"/>
      </c>
      <c r="B41" s="106"/>
      <c r="D41" s="36"/>
      <c r="F41" s="36"/>
      <c r="G41" s="68">
        <f t="shared" si="4"/>
      </c>
      <c r="H41" s="61"/>
      <c r="I41" s="108">
        <f t="shared" si="2"/>
      </c>
    </row>
    <row r="42" spans="1:9" s="35" customFormat="1" ht="13.5" customHeight="1">
      <c r="A42" s="71">
        <f t="shared" si="3"/>
      </c>
      <c r="B42" s="106"/>
      <c r="D42" s="36"/>
      <c r="F42" s="36"/>
      <c r="G42" s="68">
        <f t="shared" si="4"/>
      </c>
      <c r="H42" s="61"/>
      <c r="I42" s="108">
        <f t="shared" si="2"/>
      </c>
    </row>
    <row r="43" spans="1:9" s="35" customFormat="1" ht="13.5" customHeight="1">
      <c r="A43" s="71">
        <f t="shared" si="3"/>
      </c>
      <c r="B43" s="106"/>
      <c r="D43" s="36"/>
      <c r="F43" s="36"/>
      <c r="G43" s="68">
        <f t="shared" si="4"/>
      </c>
      <c r="H43" s="61"/>
      <c r="I43" s="108">
        <f t="shared" si="2"/>
      </c>
    </row>
    <row r="44" spans="1:9" s="35" customFormat="1" ht="13.5" customHeight="1">
      <c r="A44" s="71">
        <f t="shared" si="3"/>
      </c>
      <c r="B44" s="106"/>
      <c r="D44" s="36"/>
      <c r="F44" s="36"/>
      <c r="G44" s="68">
        <f t="shared" si="4"/>
      </c>
      <c r="H44" s="61"/>
      <c r="I44" s="108">
        <f t="shared" si="2"/>
      </c>
    </row>
    <row r="45" spans="1:9" s="35" customFormat="1" ht="13.5" customHeight="1">
      <c r="A45" s="71">
        <f t="shared" si="3"/>
      </c>
      <c r="B45" s="106"/>
      <c r="D45" s="36"/>
      <c r="F45" s="36"/>
      <c r="G45" s="68">
        <f t="shared" si="4"/>
      </c>
      <c r="H45" s="61"/>
      <c r="I45" s="108">
        <f t="shared" si="2"/>
      </c>
    </row>
    <row r="46" spans="1:9" s="35" customFormat="1" ht="13.5" customHeight="1">
      <c r="A46" s="71">
        <f t="shared" si="3"/>
      </c>
      <c r="B46" s="106"/>
      <c r="D46" s="36"/>
      <c r="F46" s="36"/>
      <c r="G46" s="68">
        <f t="shared" si="4"/>
      </c>
      <c r="H46" s="61"/>
      <c r="I46" s="108">
        <f t="shared" si="2"/>
      </c>
    </row>
    <row r="47" spans="1:9" s="35" customFormat="1" ht="13.5" customHeight="1">
      <c r="A47" s="71">
        <f t="shared" si="3"/>
      </c>
      <c r="B47" s="106"/>
      <c r="D47" s="36"/>
      <c r="F47" s="36"/>
      <c r="G47" s="68">
        <f t="shared" si="4"/>
      </c>
      <c r="H47" s="61"/>
      <c r="I47" s="108">
        <f t="shared" si="2"/>
      </c>
    </row>
    <row r="48" spans="1:9" s="35" customFormat="1" ht="13.5" customHeight="1">
      <c r="A48" s="71">
        <f t="shared" si="3"/>
      </c>
      <c r="B48" s="106"/>
      <c r="D48" s="36"/>
      <c r="F48" s="36"/>
      <c r="G48" s="68">
        <f t="shared" si="4"/>
      </c>
      <c r="H48" s="61"/>
      <c r="I48" s="108">
        <f t="shared" si="2"/>
      </c>
    </row>
    <row r="49" spans="1:9" s="35" customFormat="1" ht="13.5" customHeight="1">
      <c r="A49" s="72">
        <f t="shared" si="3"/>
      </c>
      <c r="B49" s="107"/>
      <c r="C49" s="38"/>
      <c r="D49" s="39"/>
      <c r="E49" s="38"/>
      <c r="F49" s="39"/>
      <c r="G49" s="69">
        <f t="shared" si="4"/>
      </c>
      <c r="H49" s="62"/>
      <c r="I49" s="108">
        <f t="shared" si="2"/>
      </c>
    </row>
    <row r="50" spans="1:9" s="35" customFormat="1" ht="13.5" customHeight="1">
      <c r="A50" s="71">
        <f>IF(F50&gt;0,(ROW()-3)&amp;".","")</f>
      </c>
      <c r="B50" s="106"/>
      <c r="D50" s="36"/>
      <c r="F50" s="36"/>
      <c r="G50" s="68">
        <f>IF(H50=0,"",":")</f>
      </c>
      <c r="H50" s="61"/>
      <c r="I50" s="108">
        <f t="shared" si="2"/>
      </c>
    </row>
    <row r="51" spans="1:9" s="35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1">
        <v>3</v>
      </c>
      <c r="G51" s="70" t="str">
        <f>IF(H51=0,"",":")</f>
        <v>:</v>
      </c>
      <c r="H51" s="63">
        <v>55</v>
      </c>
      <c r="I51" s="108">
        <f t="shared" si="2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1" customFormat="1" ht="13.5" customHeight="1">
      <c r="A4" s="71" t="str">
        <f aca="true" t="shared" si="0" ref="A4:A12">IF(F4&gt;0,(ROW()-3)&amp;".","")</f>
        <v>1.</v>
      </c>
      <c r="B4" s="106"/>
      <c r="C4" s="35" t="s">
        <v>137</v>
      </c>
      <c r="D4" s="36"/>
      <c r="E4" s="35" t="s">
        <v>121</v>
      </c>
      <c r="F4" s="36">
        <v>125</v>
      </c>
      <c r="G4" s="108">
        <f>IF(F4&gt;0,(INT(POWER(F4-75,1.348)*1.84523)),"")</f>
        <v>359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156</v>
      </c>
      <c r="D5" s="36"/>
      <c r="E5" s="35" t="s">
        <v>131</v>
      </c>
      <c r="F5" s="36">
        <v>120</v>
      </c>
      <c r="G5" s="108">
        <f>IF(F5&gt;0,(INT(POWER(F5-75,1.348)*1.84523)),"")</f>
        <v>312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167</v>
      </c>
      <c r="D6" s="36"/>
      <c r="E6" s="35" t="s">
        <v>131</v>
      </c>
      <c r="F6" s="36">
        <v>120</v>
      </c>
      <c r="G6" s="108">
        <f>IF(F6&gt;0,(INT(POWER(F6-75,1.348)*1.84523)),"")</f>
        <v>312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180</v>
      </c>
      <c r="D7" s="36"/>
      <c r="E7" s="35" t="s">
        <v>151</v>
      </c>
      <c r="F7" s="36">
        <v>120</v>
      </c>
      <c r="G7" s="108">
        <f>IF(F7&gt;0,(INT(POWER(F7-75,1.348)*1.84523)),"")</f>
        <v>312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181</v>
      </c>
      <c r="D8" s="36"/>
      <c r="E8" s="35" t="s">
        <v>145</v>
      </c>
      <c r="F8" s="36">
        <v>120</v>
      </c>
      <c r="G8" s="108">
        <f>IF(F8&gt;0,(INT(POWER(F8-75,1.348)*1.84523)),"")</f>
        <v>312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183</v>
      </c>
      <c r="D9" s="36"/>
      <c r="E9" s="35" t="s">
        <v>151</v>
      </c>
      <c r="F9" s="36">
        <v>120</v>
      </c>
      <c r="G9" s="108">
        <f>IF(F9&gt;0,(INT(POWER(F9-75,1.348)*1.84523)),"")</f>
        <v>312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166</v>
      </c>
      <c r="D10" s="36"/>
      <c r="E10" s="35" t="s">
        <v>121</v>
      </c>
      <c r="F10" s="36">
        <v>120</v>
      </c>
      <c r="G10" s="108">
        <f>IF(F10&gt;0,(INT(POWER(F10-75,1.348)*1.84523)),"")</f>
        <v>312</v>
      </c>
    </row>
    <row r="11" spans="1:7" s="31" customFormat="1" ht="13.5" customHeight="1">
      <c r="A11" s="71" t="str">
        <f t="shared" si="0"/>
        <v>8.</v>
      </c>
      <c r="B11" s="106"/>
      <c r="C11" s="35" t="s">
        <v>178</v>
      </c>
      <c r="D11" s="36"/>
      <c r="E11" s="35" t="s">
        <v>121</v>
      </c>
      <c r="F11" s="36">
        <v>120</v>
      </c>
      <c r="G11" s="108">
        <f>IF(F11&gt;0,(INT(POWER(F11-75,1.348)*1.84523)),"")</f>
        <v>312</v>
      </c>
    </row>
    <row r="12" spans="1:7" s="31" customFormat="1" ht="13.5" customHeight="1">
      <c r="A12" s="71" t="str">
        <f t="shared" si="0"/>
        <v>9.</v>
      </c>
      <c r="B12" s="106"/>
      <c r="C12" s="35" t="s">
        <v>179</v>
      </c>
      <c r="D12" s="36"/>
      <c r="E12" s="35" t="s">
        <v>131</v>
      </c>
      <c r="F12" s="36">
        <v>115</v>
      </c>
      <c r="G12" s="108">
        <f>IF(F12&gt;0,(INT(POWER(F12-75,1.348)*1.84523)),"")</f>
        <v>266</v>
      </c>
    </row>
    <row r="13" spans="1:7" s="31" customFormat="1" ht="13.5" customHeight="1">
      <c r="A13" s="71" t="str">
        <f aca="true" t="shared" si="1" ref="A13:A33">IF(F13&gt;0,(ROW()-3)&amp;".","")</f>
        <v>10.</v>
      </c>
      <c r="B13" s="106"/>
      <c r="C13" s="35" t="s">
        <v>182</v>
      </c>
      <c r="D13" s="36"/>
      <c r="E13" s="35" t="s">
        <v>145</v>
      </c>
      <c r="F13" s="36">
        <v>115</v>
      </c>
      <c r="G13" s="108">
        <f>IF(F13&gt;0,(INT(POWER(F13-75,1.348)*1.84523)),"")</f>
        <v>266</v>
      </c>
    </row>
    <row r="14" spans="1:7" s="31" customFormat="1" ht="13.5" customHeight="1">
      <c r="A14" s="71">
        <f t="shared" si="1"/>
      </c>
      <c r="B14" s="106"/>
      <c r="C14" s="35" t="s">
        <v>138</v>
      </c>
      <c r="D14" s="36"/>
      <c r="E14" s="35" t="s">
        <v>133</v>
      </c>
      <c r="F14" s="36">
        <v>0</v>
      </c>
      <c r="G14" s="108">
        <f aca="true" t="shared" si="2" ref="G13:G50">IF(F14&gt;0,(INT(POWER(F14-75,1.348)*1.84523)),"")</f>
      </c>
    </row>
    <row r="15" spans="1:7" s="31" customFormat="1" ht="13.5" customHeight="1">
      <c r="A15" s="71">
        <f t="shared" si="1"/>
      </c>
      <c r="B15" s="106"/>
      <c r="C15" s="35" t="s">
        <v>139</v>
      </c>
      <c r="D15" s="36"/>
      <c r="E15" s="35" t="s">
        <v>133</v>
      </c>
      <c r="F15" s="36">
        <v>0</v>
      </c>
      <c r="G15" s="108">
        <f t="shared" si="2"/>
      </c>
    </row>
    <row r="16" spans="1:7" s="31" customFormat="1" ht="13.5" customHeight="1">
      <c r="A16" s="71">
        <f t="shared" si="1"/>
      </c>
      <c r="B16" s="106"/>
      <c r="F16" s="36"/>
      <c r="G16" s="108">
        <f t="shared" si="2"/>
      </c>
    </row>
    <row r="17" spans="1:7" s="31" customFormat="1" ht="13.5" customHeight="1">
      <c r="A17" s="71">
        <f t="shared" si="1"/>
      </c>
      <c r="B17" s="106"/>
      <c r="F17" s="36"/>
      <c r="G17" s="108">
        <f t="shared" si="2"/>
      </c>
    </row>
    <row r="18" spans="1:7" s="31" customFormat="1" ht="13.5" customHeight="1">
      <c r="A18" s="71">
        <f t="shared" si="1"/>
      </c>
      <c r="B18" s="106"/>
      <c r="F18" s="36"/>
      <c r="G18" s="108">
        <f t="shared" si="2"/>
      </c>
    </row>
    <row r="19" spans="1:7" s="31" customFormat="1" ht="13.5" customHeight="1">
      <c r="A19" s="71">
        <f t="shared" si="1"/>
      </c>
      <c r="B19" s="106"/>
      <c r="F19" s="36"/>
      <c r="G19" s="108">
        <f t="shared" si="2"/>
      </c>
    </row>
    <row r="20" spans="1:7" s="31" customFormat="1" ht="13.5" customHeight="1">
      <c r="A20" s="71">
        <f t="shared" si="1"/>
      </c>
      <c r="B20" s="106"/>
      <c r="F20" s="36"/>
      <c r="G20" s="108">
        <f t="shared" si="2"/>
      </c>
    </row>
    <row r="21" spans="1:7" s="31" customFormat="1" ht="13.5" customHeight="1">
      <c r="A21" s="71">
        <f t="shared" si="1"/>
      </c>
      <c r="B21" s="106"/>
      <c r="F21" s="36"/>
      <c r="G21" s="108">
        <f t="shared" si="2"/>
      </c>
    </row>
    <row r="22" spans="1:7" s="31" customFormat="1" ht="13.5" customHeight="1">
      <c r="A22" s="71">
        <f t="shared" si="1"/>
      </c>
      <c r="B22" s="106"/>
      <c r="F22" s="36"/>
      <c r="G22" s="108">
        <f t="shared" si="2"/>
      </c>
    </row>
    <row r="23" spans="1:7" s="31" customFormat="1" ht="13.5" customHeight="1">
      <c r="A23" s="71">
        <f t="shared" si="1"/>
      </c>
      <c r="B23" s="106"/>
      <c r="F23" s="36"/>
      <c r="G23" s="108">
        <f t="shared" si="2"/>
      </c>
    </row>
    <row r="24" spans="1:7" s="31" customFormat="1" ht="13.5" customHeight="1">
      <c r="A24" s="71">
        <f t="shared" si="1"/>
      </c>
      <c r="B24" s="106"/>
      <c r="F24" s="36"/>
      <c r="G24" s="108">
        <f t="shared" si="2"/>
      </c>
    </row>
    <row r="25" spans="1:7" s="31" customFormat="1" ht="13.5" customHeight="1">
      <c r="A25" s="71">
        <f t="shared" si="1"/>
      </c>
      <c r="B25" s="106"/>
      <c r="F25" s="36"/>
      <c r="G25" s="108">
        <f t="shared" si="2"/>
      </c>
    </row>
    <row r="26" spans="1:7" s="31" customFormat="1" ht="13.5" customHeight="1">
      <c r="A26" s="71">
        <f t="shared" si="1"/>
      </c>
      <c r="B26" s="106"/>
      <c r="C26" s="35"/>
      <c r="D26" s="36"/>
      <c r="E26" s="35"/>
      <c r="F26" s="36"/>
      <c r="G26" s="108">
        <f t="shared" si="2"/>
      </c>
    </row>
    <row r="27" spans="1:7" s="31" customFormat="1" ht="13.5" customHeight="1">
      <c r="A27" s="71">
        <f t="shared" si="1"/>
      </c>
      <c r="B27" s="106"/>
      <c r="C27" s="35"/>
      <c r="D27" s="36"/>
      <c r="E27" s="35"/>
      <c r="F27" s="36"/>
      <c r="G27" s="108">
        <f t="shared" si="2"/>
      </c>
    </row>
    <row r="28" spans="1:7" s="31" customFormat="1" ht="13.5" customHeight="1">
      <c r="A28" s="71">
        <f t="shared" si="1"/>
      </c>
      <c r="B28" s="106"/>
      <c r="C28" s="35"/>
      <c r="D28" s="36"/>
      <c r="E28" s="35"/>
      <c r="F28" s="36"/>
      <c r="G28" s="108">
        <f t="shared" si="2"/>
      </c>
    </row>
    <row r="29" spans="1:7" s="31" customFormat="1" ht="13.5" customHeight="1">
      <c r="A29" s="71">
        <f t="shared" si="1"/>
      </c>
      <c r="B29" s="106"/>
      <c r="C29" s="35"/>
      <c r="D29" s="36"/>
      <c r="E29" s="35"/>
      <c r="F29" s="36"/>
      <c r="G29" s="108">
        <f t="shared" si="2"/>
      </c>
    </row>
    <row r="30" spans="1:7" s="31" customFormat="1" ht="13.5" customHeight="1">
      <c r="A30" s="71">
        <f t="shared" si="1"/>
      </c>
      <c r="B30" s="106"/>
      <c r="C30" s="35"/>
      <c r="D30" s="36"/>
      <c r="E30" s="35"/>
      <c r="F30" s="36"/>
      <c r="G30" s="108">
        <f t="shared" si="2"/>
      </c>
    </row>
    <row r="31" spans="1:7" s="31" customFormat="1" ht="13.5" customHeight="1">
      <c r="A31" s="71">
        <f t="shared" si="1"/>
      </c>
      <c r="B31" s="106"/>
      <c r="C31" s="35"/>
      <c r="D31" s="36"/>
      <c r="E31" s="35"/>
      <c r="F31" s="36"/>
      <c r="G31" s="108">
        <f t="shared" si="2"/>
      </c>
    </row>
    <row r="32" spans="1:7" s="31" customFormat="1" ht="13.5" customHeight="1">
      <c r="A32" s="71">
        <f t="shared" si="1"/>
      </c>
      <c r="B32" s="106"/>
      <c r="C32" s="35"/>
      <c r="D32" s="36"/>
      <c r="E32" s="35"/>
      <c r="F32" s="36"/>
      <c r="G32" s="108">
        <f t="shared" si="2"/>
      </c>
    </row>
    <row r="33" spans="1:7" s="31" customFormat="1" ht="13.5" customHeight="1">
      <c r="A33" s="72">
        <f t="shared" si="1"/>
      </c>
      <c r="B33" s="107"/>
      <c r="C33" s="38"/>
      <c r="D33" s="39"/>
      <c r="E33" s="38"/>
      <c r="F33" s="39"/>
      <c r="G33" s="108">
        <f t="shared" si="2"/>
      </c>
    </row>
    <row r="34" spans="1:7" s="31" customFormat="1" ht="13.5" customHeight="1">
      <c r="A34" s="71">
        <f aca="true" t="shared" si="3" ref="A34:A50">IF(F34&gt;0,(ROW()-3)&amp;".","")</f>
      </c>
      <c r="B34" s="106"/>
      <c r="C34" s="35"/>
      <c r="D34" s="36"/>
      <c r="E34" s="35"/>
      <c r="F34" s="36"/>
      <c r="G34" s="108">
        <f t="shared" si="2"/>
      </c>
    </row>
    <row r="35" spans="1:7" s="31" customFormat="1" ht="13.5" customHeight="1">
      <c r="A35" s="71">
        <f t="shared" si="3"/>
      </c>
      <c r="B35" s="106"/>
      <c r="C35" s="35"/>
      <c r="D35" s="36"/>
      <c r="E35" s="35"/>
      <c r="F35" s="36"/>
      <c r="G35" s="108">
        <f t="shared" si="2"/>
      </c>
    </row>
    <row r="36" spans="1:7" s="31" customFormat="1" ht="13.5" customHeight="1">
      <c r="A36" s="71">
        <f t="shared" si="3"/>
      </c>
      <c r="B36" s="106"/>
      <c r="C36" s="35"/>
      <c r="D36" s="36"/>
      <c r="E36" s="35"/>
      <c r="F36" s="36"/>
      <c r="G36" s="108">
        <f t="shared" si="2"/>
      </c>
    </row>
    <row r="37" spans="1:7" s="31" customFormat="1" ht="13.5" customHeight="1">
      <c r="A37" s="71">
        <f t="shared" si="3"/>
      </c>
      <c r="B37" s="106"/>
      <c r="C37" s="35"/>
      <c r="D37" s="36"/>
      <c r="E37" s="35"/>
      <c r="F37" s="36"/>
      <c r="G37" s="108">
        <f t="shared" si="2"/>
      </c>
    </row>
    <row r="38" spans="1:7" s="31" customFormat="1" ht="13.5" customHeight="1">
      <c r="A38" s="71">
        <f t="shared" si="3"/>
      </c>
      <c r="B38" s="106"/>
      <c r="C38" s="35"/>
      <c r="D38" s="36"/>
      <c r="E38" s="35"/>
      <c r="F38" s="36"/>
      <c r="G38" s="108">
        <f t="shared" si="2"/>
      </c>
    </row>
    <row r="39" spans="1:7" s="31" customFormat="1" ht="13.5" customHeight="1">
      <c r="A39" s="71">
        <f t="shared" si="3"/>
      </c>
      <c r="B39" s="106"/>
      <c r="C39" s="35"/>
      <c r="D39" s="36"/>
      <c r="E39" s="35"/>
      <c r="F39" s="36"/>
      <c r="G39" s="108">
        <f t="shared" si="2"/>
      </c>
    </row>
    <row r="40" spans="1:7" s="31" customFormat="1" ht="13.5" customHeight="1">
      <c r="A40" s="71">
        <f t="shared" si="3"/>
      </c>
      <c r="B40" s="106"/>
      <c r="C40" s="35"/>
      <c r="D40" s="36"/>
      <c r="E40" s="35"/>
      <c r="F40" s="36"/>
      <c r="G40" s="108">
        <f t="shared" si="2"/>
      </c>
    </row>
    <row r="41" spans="1:7" s="31" customFormat="1" ht="13.5" customHeight="1">
      <c r="A41" s="71">
        <f t="shared" si="3"/>
      </c>
      <c r="B41" s="106"/>
      <c r="C41" s="35"/>
      <c r="D41" s="36"/>
      <c r="E41" s="35"/>
      <c r="F41" s="36"/>
      <c r="G41" s="108">
        <f t="shared" si="2"/>
      </c>
    </row>
    <row r="42" spans="1:7" s="31" customFormat="1" ht="13.5" customHeight="1">
      <c r="A42" s="71">
        <f t="shared" si="3"/>
      </c>
      <c r="B42" s="106"/>
      <c r="C42" s="35"/>
      <c r="D42" s="36"/>
      <c r="E42" s="35"/>
      <c r="F42" s="36"/>
      <c r="G42" s="108">
        <f t="shared" si="2"/>
      </c>
    </row>
    <row r="43" spans="1:7" s="31" customFormat="1" ht="13.5" customHeight="1">
      <c r="A43" s="71">
        <f t="shared" si="3"/>
      </c>
      <c r="B43" s="106"/>
      <c r="C43" s="35"/>
      <c r="D43" s="36"/>
      <c r="E43" s="35"/>
      <c r="F43" s="36"/>
      <c r="G43" s="108">
        <f t="shared" si="2"/>
      </c>
    </row>
    <row r="44" spans="1:7" s="31" customFormat="1" ht="13.5" customHeight="1">
      <c r="A44" s="71">
        <f t="shared" si="3"/>
      </c>
      <c r="B44" s="106"/>
      <c r="C44" s="35"/>
      <c r="D44" s="36"/>
      <c r="E44" s="35"/>
      <c r="F44" s="36"/>
      <c r="G44" s="108">
        <f t="shared" si="2"/>
      </c>
    </row>
    <row r="45" spans="1:7" s="31" customFormat="1" ht="13.5" customHeight="1">
      <c r="A45" s="71">
        <f t="shared" si="3"/>
      </c>
      <c r="B45" s="106"/>
      <c r="C45" s="35"/>
      <c r="D45" s="36"/>
      <c r="E45" s="35"/>
      <c r="F45" s="36"/>
      <c r="G45" s="108">
        <f t="shared" si="2"/>
      </c>
    </row>
    <row r="46" spans="1:7" s="31" customFormat="1" ht="13.5" customHeight="1">
      <c r="A46" s="71">
        <f t="shared" si="3"/>
      </c>
      <c r="B46" s="106"/>
      <c r="C46" s="35"/>
      <c r="D46" s="36"/>
      <c r="E46" s="35"/>
      <c r="F46" s="36"/>
      <c r="G46" s="108">
        <f t="shared" si="2"/>
      </c>
    </row>
    <row r="47" spans="1:7" s="31" customFormat="1" ht="13.5" customHeight="1">
      <c r="A47" s="71">
        <f t="shared" si="3"/>
      </c>
      <c r="B47" s="106"/>
      <c r="C47" s="35"/>
      <c r="D47" s="36"/>
      <c r="E47" s="35"/>
      <c r="F47" s="36"/>
      <c r="G47" s="108">
        <f t="shared" si="2"/>
      </c>
    </row>
    <row r="48" spans="1:7" s="31" customFormat="1" ht="13.5" customHeight="1">
      <c r="A48" s="71">
        <f t="shared" si="3"/>
      </c>
      <c r="B48" s="106"/>
      <c r="C48" s="35"/>
      <c r="D48" s="36"/>
      <c r="E48" s="35"/>
      <c r="F48" s="36"/>
      <c r="G48" s="108">
        <f t="shared" si="2"/>
      </c>
    </row>
    <row r="49" spans="1:7" s="31" customFormat="1" ht="13.5" customHeight="1">
      <c r="A49" s="71">
        <f t="shared" si="3"/>
      </c>
      <c r="B49" s="106"/>
      <c r="C49" s="35"/>
      <c r="D49" s="36"/>
      <c r="E49" s="35"/>
      <c r="F49" s="36"/>
      <c r="G49" s="108">
        <f t="shared" si="2"/>
      </c>
    </row>
    <row r="50" spans="1:7" s="31" customFormat="1" ht="13.5" customHeight="1" thickBot="1">
      <c r="A50" s="73" t="str">
        <f t="shared" si="3"/>
        <v>47.</v>
      </c>
      <c r="B50" s="109"/>
      <c r="C50" s="40"/>
      <c r="D50" s="41"/>
      <c r="E50" s="40"/>
      <c r="F50" s="41">
        <v>110</v>
      </c>
      <c r="G50" s="108">
        <f t="shared" si="2"/>
        <v>222</v>
      </c>
    </row>
  </sheetData>
  <sheetProtection/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9.75390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5" customFormat="1" ht="13.5" customHeight="1">
      <c r="A4" s="71" t="str">
        <f>IF(F4&gt;0,(ROW()-3)&amp;".","")</f>
        <v>1.</v>
      </c>
      <c r="B4" s="106"/>
      <c r="C4" s="35" t="s">
        <v>152</v>
      </c>
      <c r="D4" s="36"/>
      <c r="E4" s="35" t="s">
        <v>121</v>
      </c>
      <c r="F4" s="36">
        <v>437</v>
      </c>
      <c r="G4" s="108">
        <f>IF(F4&gt;0,(INT(POWER(F4-210,1.41)*0.188807)),"")</f>
        <v>396</v>
      </c>
      <c r="H4" s="113" t="s">
        <v>55</v>
      </c>
      <c r="I4" s="114"/>
      <c r="J4" s="114"/>
      <c r="K4" s="114"/>
      <c r="L4" s="114"/>
    </row>
    <row r="5" spans="1:12" s="35" customFormat="1" ht="13.5" customHeight="1">
      <c r="A5" s="71" t="str">
        <f>IF(F5&gt;0,(ROW()-3)&amp;".","")</f>
        <v>2.</v>
      </c>
      <c r="B5" s="106"/>
      <c r="C5" s="35" t="s">
        <v>157</v>
      </c>
      <c r="D5" s="36"/>
      <c r="E5" s="35" t="s">
        <v>131</v>
      </c>
      <c r="F5" s="36">
        <v>430</v>
      </c>
      <c r="G5" s="108">
        <f>IF(F5&gt;0,(INT(POWER(F5-210,1.41)*0.188807)),"")</f>
        <v>379</v>
      </c>
      <c r="H5" s="114" t="s">
        <v>56</v>
      </c>
      <c r="I5" s="114"/>
      <c r="J5" s="114"/>
      <c r="K5" s="114"/>
      <c r="L5" s="114"/>
    </row>
    <row r="6" spans="1:12" s="35" customFormat="1" ht="13.5" customHeight="1">
      <c r="A6" s="71" t="str">
        <f>IF(F6&gt;0,(ROW()-3)&amp;".","")</f>
        <v>3.</v>
      </c>
      <c r="B6" s="106"/>
      <c r="C6" s="35" t="s">
        <v>158</v>
      </c>
      <c r="D6" s="36"/>
      <c r="E6" s="35" t="s">
        <v>136</v>
      </c>
      <c r="F6" s="36">
        <v>426</v>
      </c>
      <c r="G6" s="108">
        <f>IF(F6&gt;0,(INT(POWER(F6-210,1.41)*0.188807)),"")</f>
        <v>369</v>
      </c>
      <c r="H6" s="48" t="s">
        <v>31</v>
      </c>
      <c r="I6" s="48"/>
      <c r="J6" s="48"/>
      <c r="K6" s="48"/>
      <c r="L6" s="115"/>
    </row>
    <row r="7" spans="1:12" s="35" customFormat="1" ht="13.5" customHeight="1">
      <c r="A7" s="71" t="str">
        <f>IF(F7&gt;0,(ROW()-3)&amp;".","")</f>
        <v>4.</v>
      </c>
      <c r="B7" s="106"/>
      <c r="C7" s="35" t="s">
        <v>156</v>
      </c>
      <c r="D7" s="36"/>
      <c r="E7" s="35" t="s">
        <v>131</v>
      </c>
      <c r="F7" s="36">
        <v>423</v>
      </c>
      <c r="G7" s="108">
        <f>IF(F7&gt;0,(INT(POWER(F7-210,1.41)*0.188807)),"")</f>
        <v>362</v>
      </c>
      <c r="H7" s="116" t="s">
        <v>57</v>
      </c>
      <c r="I7" s="116"/>
      <c r="J7" s="116"/>
      <c r="K7" s="116"/>
      <c r="L7" s="115"/>
    </row>
    <row r="8" spans="1:12" s="35" customFormat="1" ht="13.5" customHeight="1">
      <c r="A8" s="71" t="str">
        <f>IF(F8&gt;0,(ROW()-3)&amp;".","")</f>
        <v>5.</v>
      </c>
      <c r="B8" s="106"/>
      <c r="C8" s="35" t="s">
        <v>132</v>
      </c>
      <c r="D8" s="36"/>
      <c r="E8" s="35" t="s">
        <v>131</v>
      </c>
      <c r="F8" s="36">
        <v>407</v>
      </c>
      <c r="G8" s="108">
        <f>IF(F8&gt;0,(INT(POWER(F8-210,1.41)*0.188807)),"")</f>
        <v>324</v>
      </c>
      <c r="H8" s="116" t="s">
        <v>58</v>
      </c>
      <c r="I8" s="116"/>
      <c r="J8" s="116"/>
      <c r="K8" s="116"/>
      <c r="L8" s="115"/>
    </row>
    <row r="9" spans="1:12" s="35" customFormat="1" ht="13.5" customHeight="1">
      <c r="A9" s="71" t="str">
        <f>IF(F9&gt;0,(ROW()-3)&amp;".","")</f>
        <v>6.</v>
      </c>
      <c r="B9" s="106"/>
      <c r="C9" s="35" t="s">
        <v>153</v>
      </c>
      <c r="D9" s="36"/>
      <c r="E9" s="35" t="s">
        <v>121</v>
      </c>
      <c r="F9" s="36">
        <v>401</v>
      </c>
      <c r="G9" s="108">
        <f>IF(F9&gt;0,(INT(POWER(F9-210,1.41)*0.188807)),"")</f>
        <v>310</v>
      </c>
      <c r="H9" s="48" t="s">
        <v>27</v>
      </c>
      <c r="I9" s="48"/>
      <c r="J9" s="48"/>
      <c r="K9" s="48"/>
      <c r="L9" s="115"/>
    </row>
    <row r="10" spans="1:7" s="35" customFormat="1" ht="13.5" customHeight="1">
      <c r="A10" s="71" t="str">
        <f>IF(F10&gt;0,(ROW()-3)&amp;".","")</f>
        <v>7.</v>
      </c>
      <c r="B10" s="106"/>
      <c r="C10" s="35" t="s">
        <v>137</v>
      </c>
      <c r="D10" s="36"/>
      <c r="E10" s="35" t="s">
        <v>121</v>
      </c>
      <c r="F10" s="36">
        <v>397</v>
      </c>
      <c r="G10" s="108">
        <f>IF(F10&gt;0,(INT(POWER(F10-210,1.41)*0.188807)),"")</f>
        <v>301</v>
      </c>
    </row>
    <row r="11" spans="1:7" s="35" customFormat="1" ht="13.5" customHeight="1">
      <c r="A11" s="71" t="str">
        <f>IF(F11&gt;0,(ROW()-3)&amp;".","")</f>
        <v>8.</v>
      </c>
      <c r="B11" s="106"/>
      <c r="C11" s="35" t="s">
        <v>142</v>
      </c>
      <c r="D11" s="36"/>
      <c r="E11" s="35" t="s">
        <v>136</v>
      </c>
      <c r="F11" s="36">
        <v>388</v>
      </c>
      <c r="G11" s="108">
        <f>IF(F11&gt;0,(INT(POWER(F11-210,1.41)*0.188807)),"")</f>
        <v>281</v>
      </c>
    </row>
    <row r="12" spans="1:7" s="35" customFormat="1" ht="13.5" customHeight="1">
      <c r="A12" s="71" t="str">
        <f>IF(F12&gt;0,(ROW()-3)&amp;".","")</f>
        <v>9.</v>
      </c>
      <c r="B12" s="106"/>
      <c r="C12" s="35" t="s">
        <v>154</v>
      </c>
      <c r="D12" s="36"/>
      <c r="E12" s="35" t="s">
        <v>133</v>
      </c>
      <c r="F12" s="36">
        <v>380</v>
      </c>
      <c r="G12" s="108">
        <f>IF(F12&gt;0,(INT(POWER(F12-210,1.41)*0.188807)),"")</f>
        <v>263</v>
      </c>
    </row>
    <row r="13" spans="1:7" s="35" customFormat="1" ht="13.5" customHeight="1">
      <c r="A13" s="71" t="str">
        <f>IF(F13&gt;0,(ROW()-3)&amp;".","")</f>
        <v>10.</v>
      </c>
      <c r="B13" s="106"/>
      <c r="C13" s="35" t="s">
        <v>130</v>
      </c>
      <c r="D13" s="36"/>
      <c r="E13" s="35" t="s">
        <v>127</v>
      </c>
      <c r="F13" s="36">
        <v>366</v>
      </c>
      <c r="G13" s="108">
        <f>IF(F13&gt;0,(INT(POWER(F13-210,1.41)*0.188807)),"")</f>
        <v>233</v>
      </c>
    </row>
    <row r="14" spans="1:7" s="35" customFormat="1" ht="13.5" customHeight="1">
      <c r="A14" s="71" t="str">
        <f>IF(F14&gt;0,(ROW()-3)&amp;".","")</f>
        <v>11.</v>
      </c>
      <c r="B14" s="106"/>
      <c r="C14" s="35" t="s">
        <v>155</v>
      </c>
      <c r="D14" s="36"/>
      <c r="E14" s="35" t="s">
        <v>133</v>
      </c>
      <c r="F14" s="36">
        <v>343</v>
      </c>
      <c r="G14" s="108">
        <f>IF(F14&gt;0,(INT(POWER(F14-210,1.41)*0.188807)),"")</f>
        <v>186</v>
      </c>
    </row>
    <row r="15" spans="1:7" s="35" customFormat="1" ht="13.5" customHeight="1">
      <c r="A15" s="71" t="str">
        <f>IF(F15&gt;0,(ROW()-3)&amp;".","")</f>
        <v>12.</v>
      </c>
      <c r="B15" s="106"/>
      <c r="C15" s="35" t="s">
        <v>140</v>
      </c>
      <c r="D15" s="36"/>
      <c r="E15" s="35" t="s">
        <v>127</v>
      </c>
      <c r="F15" s="36">
        <v>336</v>
      </c>
      <c r="G15" s="108">
        <f>IF(F15&gt;0,(INT(POWER(F15-210,1.41)*0.188807)),"")</f>
        <v>172</v>
      </c>
    </row>
    <row r="16" spans="1:7" s="35" customFormat="1" ht="13.5" customHeight="1">
      <c r="A16" s="71" t="str">
        <f>IF(F16&gt;0,(ROW()-3)&amp;".","")</f>
        <v>13.</v>
      </c>
      <c r="B16" s="106"/>
      <c r="C16" s="35" t="s">
        <v>159</v>
      </c>
      <c r="D16" s="36"/>
      <c r="E16" s="35" t="s">
        <v>127</v>
      </c>
      <c r="F16" s="36">
        <v>278</v>
      </c>
      <c r="G16" s="108">
        <f>IF(F16&gt;0,(INT(POWER(F16-210,1.41)*0.188807)),"")</f>
        <v>72</v>
      </c>
    </row>
    <row r="17" spans="1:7" s="35" customFormat="1" ht="13.5" customHeight="1">
      <c r="A17" s="71" t="str">
        <f>IF(F17&gt;0,(ROW()-3)&amp;".","")</f>
        <v>14.</v>
      </c>
      <c r="B17" s="106"/>
      <c r="C17" s="35" t="s">
        <v>160</v>
      </c>
      <c r="D17" s="36"/>
      <c r="E17" s="35" t="s">
        <v>136</v>
      </c>
      <c r="F17" s="36">
        <v>275</v>
      </c>
      <c r="G17" s="108">
        <f>IF(F17&gt;0,(INT(POWER(F17-210,1.41)*0.188807)),"")</f>
        <v>67</v>
      </c>
    </row>
    <row r="18" spans="1:7" s="35" customFormat="1" ht="13.5" customHeight="1">
      <c r="A18" s="71">
        <f aca="true" t="shared" si="0" ref="A18:A26">IF(F18&gt;0,(ROW()-3)&amp;".","")</f>
      </c>
      <c r="G18" s="108">
        <f aca="true" t="shared" si="1" ref="G18:G26">IF(F18&gt;0,(INT(POWER(F18-210,1.41)*0.188807)),"")</f>
      </c>
    </row>
    <row r="19" spans="1:7" s="35" customFormat="1" ht="13.5" customHeight="1">
      <c r="A19" s="71">
        <f t="shared" si="0"/>
      </c>
      <c r="G19" s="108">
        <f t="shared" si="1"/>
      </c>
    </row>
    <row r="20" spans="1:7" s="35" customFormat="1" ht="13.5" customHeight="1">
      <c r="A20" s="71">
        <f t="shared" si="0"/>
      </c>
      <c r="G20" s="108">
        <f t="shared" si="1"/>
      </c>
    </row>
    <row r="21" spans="1:7" s="35" customFormat="1" ht="13.5" customHeight="1">
      <c r="A21" s="71">
        <f t="shared" si="0"/>
      </c>
      <c r="G21" s="108">
        <f t="shared" si="1"/>
      </c>
    </row>
    <row r="22" spans="1:7" s="35" customFormat="1" ht="13.5" customHeight="1">
      <c r="A22" s="71">
        <f t="shared" si="0"/>
      </c>
      <c r="G22" s="108">
        <f t="shared" si="1"/>
      </c>
    </row>
    <row r="23" spans="1:7" s="35" customFormat="1" ht="13.5" customHeight="1">
      <c r="A23" s="71">
        <f t="shared" si="0"/>
      </c>
      <c r="G23" s="108">
        <f t="shared" si="1"/>
      </c>
    </row>
    <row r="24" spans="1:7" s="35" customFormat="1" ht="13.5" customHeight="1">
      <c r="A24" s="71">
        <f t="shared" si="0"/>
      </c>
      <c r="G24" s="108">
        <f t="shared" si="1"/>
      </c>
    </row>
    <row r="25" spans="1:7" s="35" customFormat="1" ht="13.5" customHeight="1">
      <c r="A25" s="71">
        <f t="shared" si="0"/>
      </c>
      <c r="G25" s="108">
        <f t="shared" si="1"/>
      </c>
    </row>
    <row r="26" spans="1:7" s="35" customFormat="1" ht="13.5" customHeight="1">
      <c r="A26" s="71">
        <f t="shared" si="0"/>
      </c>
      <c r="G26" s="108">
        <f t="shared" si="1"/>
      </c>
    </row>
    <row r="27" spans="1:7" s="35" customFormat="1" ht="13.5" customHeight="1">
      <c r="A27" s="71">
        <f aca="true" t="shared" si="2" ref="A22:A38">IF(F27&gt;0,(ROW()-3)&amp;".","")</f>
      </c>
      <c r="B27" s="106"/>
      <c r="D27" s="36"/>
      <c r="F27" s="36"/>
      <c r="G27" s="108">
        <f aca="true" t="shared" si="3" ref="G16:G51">IF(F27&gt;0,(INT(POWER(F27-210,1.41)*0.188807)),"")</f>
      </c>
    </row>
    <row r="28" spans="1:7" s="35" customFormat="1" ht="13.5" customHeight="1">
      <c r="A28" s="71">
        <f t="shared" si="2"/>
      </c>
      <c r="B28" s="106"/>
      <c r="D28" s="36"/>
      <c r="F28" s="36"/>
      <c r="G28" s="108">
        <f t="shared" si="3"/>
      </c>
    </row>
    <row r="29" spans="1:7" s="35" customFormat="1" ht="13.5" customHeight="1">
      <c r="A29" s="71">
        <f t="shared" si="2"/>
      </c>
      <c r="B29" s="106"/>
      <c r="D29" s="36"/>
      <c r="F29" s="36"/>
      <c r="G29" s="108">
        <f t="shared" si="3"/>
      </c>
    </row>
    <row r="30" spans="1:7" s="35" customFormat="1" ht="13.5" customHeight="1">
      <c r="A30" s="71">
        <f t="shared" si="2"/>
      </c>
      <c r="B30" s="106"/>
      <c r="D30" s="36"/>
      <c r="F30" s="36"/>
      <c r="G30" s="108">
        <f t="shared" si="3"/>
      </c>
    </row>
    <row r="31" spans="1:7" s="35" customFormat="1" ht="13.5" customHeight="1">
      <c r="A31" s="71">
        <f t="shared" si="2"/>
      </c>
      <c r="B31" s="106"/>
      <c r="D31" s="36"/>
      <c r="F31" s="36"/>
      <c r="G31" s="108">
        <f t="shared" si="3"/>
      </c>
    </row>
    <row r="32" spans="1:7" s="35" customFormat="1" ht="13.5" customHeight="1">
      <c r="A32" s="71">
        <f t="shared" si="2"/>
      </c>
      <c r="B32" s="106"/>
      <c r="D32" s="36"/>
      <c r="F32" s="36"/>
      <c r="G32" s="108">
        <f t="shared" si="3"/>
      </c>
    </row>
    <row r="33" spans="1:7" s="35" customFormat="1" ht="13.5" customHeight="1">
      <c r="A33" s="71">
        <f t="shared" si="2"/>
      </c>
      <c r="B33" s="106"/>
      <c r="D33" s="36"/>
      <c r="F33" s="36"/>
      <c r="G33" s="108">
        <f t="shared" si="3"/>
      </c>
    </row>
    <row r="34" spans="1:7" s="35" customFormat="1" ht="13.5" customHeight="1">
      <c r="A34" s="72">
        <f t="shared" si="2"/>
      </c>
      <c r="B34" s="107"/>
      <c r="C34" s="38"/>
      <c r="D34" s="39"/>
      <c r="E34" s="38"/>
      <c r="F34" s="39"/>
      <c r="G34" s="108">
        <f t="shared" si="3"/>
      </c>
    </row>
    <row r="35" spans="1:7" s="35" customFormat="1" ht="13.5" customHeight="1">
      <c r="A35" s="71">
        <f t="shared" si="2"/>
      </c>
      <c r="B35" s="106"/>
      <c r="D35" s="36"/>
      <c r="F35" s="36"/>
      <c r="G35" s="108">
        <f t="shared" si="3"/>
      </c>
    </row>
    <row r="36" spans="1:7" s="35" customFormat="1" ht="13.5" customHeight="1">
      <c r="A36" s="71">
        <f t="shared" si="2"/>
      </c>
      <c r="B36" s="106"/>
      <c r="D36" s="36"/>
      <c r="F36" s="36"/>
      <c r="G36" s="108">
        <f t="shared" si="3"/>
      </c>
    </row>
    <row r="37" spans="1:7" s="35" customFormat="1" ht="13.5" customHeight="1">
      <c r="A37" s="71">
        <f t="shared" si="2"/>
      </c>
      <c r="B37" s="106"/>
      <c r="D37" s="36"/>
      <c r="F37" s="36"/>
      <c r="G37" s="108">
        <f t="shared" si="3"/>
      </c>
    </row>
    <row r="38" spans="1:7" s="35" customFormat="1" ht="13.5" customHeight="1">
      <c r="A38" s="71">
        <f t="shared" si="2"/>
      </c>
      <c r="B38" s="106"/>
      <c r="D38" s="36"/>
      <c r="F38" s="36"/>
      <c r="G38" s="108">
        <f t="shared" si="3"/>
      </c>
    </row>
    <row r="39" spans="1:7" s="35" customFormat="1" ht="13.5" customHeight="1">
      <c r="A39" s="71">
        <f aca="true" t="shared" si="4" ref="A39:A51">IF(F39&gt;0,(ROW()-3)&amp;".","")</f>
      </c>
      <c r="B39" s="106"/>
      <c r="D39" s="36"/>
      <c r="F39" s="36"/>
      <c r="G39" s="108">
        <f t="shared" si="3"/>
      </c>
    </row>
    <row r="40" spans="1:7" s="35" customFormat="1" ht="13.5" customHeight="1">
      <c r="A40" s="71">
        <f t="shared" si="4"/>
      </c>
      <c r="B40" s="106"/>
      <c r="D40" s="36"/>
      <c r="F40" s="36"/>
      <c r="G40" s="108">
        <f t="shared" si="3"/>
      </c>
    </row>
    <row r="41" spans="1:7" s="35" customFormat="1" ht="13.5" customHeight="1">
      <c r="A41" s="71">
        <f t="shared" si="4"/>
      </c>
      <c r="B41" s="106"/>
      <c r="D41" s="36"/>
      <c r="F41" s="36"/>
      <c r="G41" s="108">
        <f t="shared" si="3"/>
      </c>
    </row>
    <row r="42" spans="1:7" s="35" customFormat="1" ht="13.5" customHeight="1">
      <c r="A42" s="71">
        <f t="shared" si="4"/>
      </c>
      <c r="B42" s="106"/>
      <c r="D42" s="36"/>
      <c r="F42" s="36"/>
      <c r="G42" s="108">
        <f t="shared" si="3"/>
      </c>
    </row>
    <row r="43" spans="1:7" s="35" customFormat="1" ht="13.5" customHeight="1">
      <c r="A43" s="71">
        <f t="shared" si="4"/>
      </c>
      <c r="B43" s="106"/>
      <c r="D43" s="36"/>
      <c r="F43" s="36"/>
      <c r="G43" s="108">
        <f t="shared" si="3"/>
      </c>
    </row>
    <row r="44" spans="1:7" s="35" customFormat="1" ht="13.5" customHeight="1">
      <c r="A44" s="71">
        <f t="shared" si="4"/>
      </c>
      <c r="B44" s="106"/>
      <c r="D44" s="36"/>
      <c r="F44" s="36"/>
      <c r="G44" s="108">
        <f t="shared" si="3"/>
      </c>
    </row>
    <row r="45" spans="1:7" s="35" customFormat="1" ht="13.5" customHeight="1">
      <c r="A45" s="71">
        <f t="shared" si="4"/>
      </c>
      <c r="B45" s="106"/>
      <c r="D45" s="36"/>
      <c r="F45" s="36"/>
      <c r="G45" s="108">
        <f t="shared" si="3"/>
      </c>
    </row>
    <row r="46" spans="1:7" s="35" customFormat="1" ht="13.5" customHeight="1">
      <c r="A46" s="71">
        <f t="shared" si="4"/>
      </c>
      <c r="B46" s="106"/>
      <c r="D46" s="36"/>
      <c r="F46" s="36"/>
      <c r="G46" s="108">
        <f t="shared" si="3"/>
      </c>
    </row>
    <row r="47" spans="1:7" s="35" customFormat="1" ht="13.5" customHeight="1">
      <c r="A47" s="71">
        <f t="shared" si="4"/>
      </c>
      <c r="B47" s="106"/>
      <c r="D47" s="36"/>
      <c r="F47" s="36"/>
      <c r="G47" s="108">
        <f t="shared" si="3"/>
      </c>
    </row>
    <row r="48" spans="1:7" s="35" customFormat="1" ht="13.5" customHeight="1">
      <c r="A48" s="71">
        <f t="shared" si="4"/>
      </c>
      <c r="B48" s="106"/>
      <c r="D48" s="36"/>
      <c r="F48" s="36"/>
      <c r="G48" s="108">
        <f t="shared" si="3"/>
      </c>
    </row>
    <row r="49" spans="1:7" s="35" customFormat="1" ht="13.5" customHeight="1">
      <c r="A49" s="71">
        <f t="shared" si="4"/>
      </c>
      <c r="B49" s="106"/>
      <c r="D49" s="36"/>
      <c r="F49" s="36"/>
      <c r="G49" s="108">
        <f t="shared" si="3"/>
      </c>
    </row>
    <row r="50" spans="1:7" s="35" customFormat="1" ht="13.5" customHeight="1">
      <c r="A50" s="71">
        <f t="shared" si="4"/>
      </c>
      <c r="B50" s="106"/>
      <c r="D50" s="36"/>
      <c r="F50" s="36"/>
      <c r="G50" s="108">
        <f t="shared" si="3"/>
      </c>
    </row>
    <row r="51" spans="1:7" s="35" customFormat="1" ht="13.5" customHeight="1">
      <c r="A51" s="72" t="str">
        <f t="shared" si="4"/>
        <v>48.</v>
      </c>
      <c r="B51" s="107"/>
      <c r="C51" s="38"/>
      <c r="D51" s="39"/>
      <c r="E51" s="38"/>
      <c r="F51" s="39">
        <v>555</v>
      </c>
      <c r="G51" s="108">
        <f t="shared" si="3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2">
      <selection activeCell="M24" sqref="M2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54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2"/>
      <c r="G2" s="27" t="s">
        <v>38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53" t="s">
        <v>23</v>
      </c>
      <c r="G3" s="30" t="s">
        <v>24</v>
      </c>
    </row>
    <row r="4" spans="1:12" s="31" customFormat="1" ht="13.5" customHeight="1">
      <c r="A4" s="71" t="str">
        <f>IF(F4&gt;0,(ROW()-3)&amp;".","")</f>
        <v>1.</v>
      </c>
      <c r="B4" s="106"/>
      <c r="C4" s="35" t="s">
        <v>146</v>
      </c>
      <c r="D4" s="36"/>
      <c r="E4" s="35" t="s">
        <v>131</v>
      </c>
      <c r="F4" s="55">
        <v>9.3</v>
      </c>
      <c r="G4" s="108">
        <f>IF(F4&gt;0,(INT(POWER(F4-1.5,1.05)*56.0211)),"")</f>
        <v>484</v>
      </c>
      <c r="H4" s="113" t="s">
        <v>55</v>
      </c>
      <c r="I4" s="114"/>
      <c r="J4" s="114"/>
      <c r="K4" s="114"/>
      <c r="L4" s="114"/>
    </row>
    <row r="5" spans="1:12" s="31" customFormat="1" ht="13.5" customHeight="1">
      <c r="A5" s="71" t="str">
        <f>IF(F5&gt;0,(ROW()-3)&amp;".","")</f>
        <v>2.</v>
      </c>
      <c r="B5" s="106"/>
      <c r="C5" s="35" t="s">
        <v>122</v>
      </c>
      <c r="D5" s="36"/>
      <c r="E5" s="35" t="s">
        <v>131</v>
      </c>
      <c r="F5" s="55">
        <v>8.6</v>
      </c>
      <c r="G5" s="108">
        <f>IF(F5&gt;0,(INT(POWER(F5-1.5,1.05)*56.0211)),"")</f>
        <v>438</v>
      </c>
      <c r="H5" s="114" t="s">
        <v>56</v>
      </c>
      <c r="I5" s="114"/>
      <c r="J5" s="114"/>
      <c r="K5" s="114"/>
      <c r="L5" s="114"/>
    </row>
    <row r="6" spans="1:12" s="31" customFormat="1" ht="13.5" customHeight="1">
      <c r="A6" s="71" t="str">
        <f>IF(F6&gt;0,(ROW()-3)&amp;".","")</f>
        <v>3.</v>
      </c>
      <c r="B6" s="106"/>
      <c r="C6" s="35" t="s">
        <v>170</v>
      </c>
      <c r="D6" s="36"/>
      <c r="E6" s="35" t="s">
        <v>151</v>
      </c>
      <c r="F6" s="55">
        <v>8.4</v>
      </c>
      <c r="G6" s="108">
        <f>IF(F6&gt;0,(INT(POWER(F6-1.5,1.05)*56.0211)),"")</f>
        <v>425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>IF(F7&gt;0,(ROW()-3)&amp;".","")</f>
        <v>4.</v>
      </c>
      <c r="B7" s="106"/>
      <c r="C7" s="35" t="s">
        <v>141</v>
      </c>
      <c r="D7" s="36"/>
      <c r="E7" s="35" t="s">
        <v>145</v>
      </c>
      <c r="F7" s="55">
        <v>8</v>
      </c>
      <c r="G7" s="108">
        <f>IF(F7&gt;0,(INT(POWER(F7-1.5,1.05)*56.0211)),"")</f>
        <v>399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>IF(F8&gt;0,(ROW()-3)&amp;".","")</f>
        <v>5.</v>
      </c>
      <c r="B8" s="106"/>
      <c r="C8" s="35" t="s">
        <v>165</v>
      </c>
      <c r="D8" s="36"/>
      <c r="E8" s="35" t="s">
        <v>133</v>
      </c>
      <c r="F8" s="55">
        <v>7.9</v>
      </c>
      <c r="G8" s="108">
        <f>IF(F8&gt;0,(INT(POWER(F8-1.5,1.05)*56.0211)),"")</f>
        <v>393</v>
      </c>
      <c r="H8" s="116" t="s">
        <v>58</v>
      </c>
      <c r="I8" s="116"/>
      <c r="J8" s="116"/>
      <c r="K8" s="116"/>
      <c r="L8" s="115"/>
    </row>
    <row r="9" spans="1:12" s="31" customFormat="1" ht="13.5" customHeight="1">
      <c r="A9" s="71" t="str">
        <f>IF(F9&gt;0,(ROW()-3)&amp;".","")</f>
        <v>6.</v>
      </c>
      <c r="B9" s="106"/>
      <c r="C9" s="35" t="s">
        <v>143</v>
      </c>
      <c r="D9" s="36"/>
      <c r="E9" s="35" t="s">
        <v>121</v>
      </c>
      <c r="F9" s="55">
        <v>7.8</v>
      </c>
      <c r="G9" s="108">
        <f>IF(F9&gt;0,(INT(POWER(F9-1.5,1.05)*56.0211)),"")</f>
        <v>386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>IF(F10&gt;0,(ROW()-3)&amp;".","")</f>
        <v>7.</v>
      </c>
      <c r="B10" s="106"/>
      <c r="C10" s="35" t="s">
        <v>166</v>
      </c>
      <c r="D10" s="36"/>
      <c r="E10" s="35" t="s">
        <v>121</v>
      </c>
      <c r="F10" s="55">
        <v>7.7</v>
      </c>
      <c r="G10" s="108">
        <f>IF(F10&gt;0,(INT(POWER(F10-1.5,1.05)*56.0211)),"")</f>
        <v>380</v>
      </c>
    </row>
    <row r="11" spans="1:7" s="31" customFormat="1" ht="13.5" customHeight="1">
      <c r="A11" s="71" t="str">
        <f>IF(F11&gt;0,(ROW()-3)&amp;".","")</f>
        <v>8.</v>
      </c>
      <c r="B11" s="106"/>
      <c r="C11" s="35" t="s">
        <v>169</v>
      </c>
      <c r="D11" s="36"/>
      <c r="E11" s="35" t="s">
        <v>121</v>
      </c>
      <c r="F11" s="55">
        <v>7.6</v>
      </c>
      <c r="G11" s="108">
        <f>IF(F11&gt;0,(INT(POWER(F11-1.5,1.05)*56.0211)),"")</f>
        <v>374</v>
      </c>
    </row>
    <row r="12" spans="1:7" s="31" customFormat="1" ht="13.5" customHeight="1">
      <c r="A12" s="71" t="str">
        <f>IF(F12&gt;0,(ROW()-3)&amp;".","")</f>
        <v>9.</v>
      </c>
      <c r="B12" s="106"/>
      <c r="C12" s="35" t="s">
        <v>168</v>
      </c>
      <c r="D12" s="36"/>
      <c r="E12" s="35" t="s">
        <v>145</v>
      </c>
      <c r="F12" s="55">
        <v>7.45</v>
      </c>
      <c r="G12" s="108">
        <f>IF(F12&gt;0,(INT(POWER(F12-1.5,1.05)*56.0211)),"")</f>
        <v>364</v>
      </c>
    </row>
    <row r="13" spans="1:7" s="31" customFormat="1" ht="13.5" customHeight="1">
      <c r="A13" s="71" t="str">
        <f>IF(F13&gt;0,(ROW()-3)&amp;".","")</f>
        <v>10.</v>
      </c>
      <c r="B13" s="106"/>
      <c r="C13" s="35" t="s">
        <v>167</v>
      </c>
      <c r="D13" s="36"/>
      <c r="E13" s="35" t="s">
        <v>131</v>
      </c>
      <c r="F13" s="55">
        <v>7.4</v>
      </c>
      <c r="G13" s="108">
        <f>IF(F13&gt;0,(INT(POWER(F13-1.5,1.05)*56.0211)),"")</f>
        <v>361</v>
      </c>
    </row>
    <row r="14" spans="1:7" s="31" customFormat="1" ht="13.5" customHeight="1">
      <c r="A14" s="71" t="str">
        <f>IF(F14&gt;0,(ROW()-3)&amp;".","")</f>
        <v>11.</v>
      </c>
      <c r="B14" s="106"/>
      <c r="C14" s="35" t="s">
        <v>125</v>
      </c>
      <c r="D14" s="36"/>
      <c r="E14" s="35" t="s">
        <v>133</v>
      </c>
      <c r="F14" s="55">
        <v>7.2</v>
      </c>
      <c r="G14" s="108">
        <f>IF(F14&gt;0,(INT(POWER(F14-1.5,1.05)*56.0211)),"")</f>
        <v>348</v>
      </c>
    </row>
    <row r="15" spans="1:7" s="31" customFormat="1" ht="13.5" customHeight="1">
      <c r="A15" s="71" t="str">
        <f>IF(F15&gt;0,(ROW()-3)&amp;".","")</f>
        <v>12.</v>
      </c>
      <c r="B15" s="106"/>
      <c r="C15" s="35" t="s">
        <v>171</v>
      </c>
      <c r="D15" s="36"/>
      <c r="E15" s="35" t="s">
        <v>151</v>
      </c>
      <c r="F15" s="55">
        <v>6.5</v>
      </c>
      <c r="G15" s="108">
        <f>IF(F15&gt;0,(INT(POWER(F15-1.5,1.05)*56.0211)),"")</f>
        <v>303</v>
      </c>
    </row>
    <row r="16" spans="1:7" s="31" customFormat="1" ht="13.5" customHeight="1">
      <c r="A16" s="71">
        <f aca="true" t="shared" si="0" ref="A16:A34">IF(F16&gt;0,(ROW()-3)&amp;".","")</f>
      </c>
      <c r="B16" s="106"/>
      <c r="F16" s="55"/>
      <c r="G16" s="108">
        <f>IF(F16&gt;0,(INT(POWER(F16-1.5,1.05)*56.0211)),"")</f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55"/>
      <c r="G17" s="108">
        <f>IF(F17&gt;0,(INT(POWER(F17-1.5,1.05)*56.0211)),"")</f>
      </c>
    </row>
    <row r="18" spans="1:7" s="31" customFormat="1" ht="13.5" customHeight="1">
      <c r="A18" s="71">
        <f t="shared" si="0"/>
      </c>
      <c r="B18" s="106"/>
      <c r="C18" s="35"/>
      <c r="D18" s="36"/>
      <c r="E18" s="35"/>
      <c r="F18" s="55"/>
      <c r="G18" s="108">
        <f aca="true" t="shared" si="1" ref="G18:G51">IF(F18&gt;0,(INT(POWER(F18-1.5,1.05)*56.0211)),"")</f>
      </c>
    </row>
    <row r="19" spans="1:7" s="31" customFormat="1" ht="13.5" customHeight="1">
      <c r="A19" s="71">
        <f t="shared" si="0"/>
      </c>
      <c r="B19" s="106"/>
      <c r="F19" s="55"/>
      <c r="G19" s="108">
        <f t="shared" si="1"/>
      </c>
    </row>
    <row r="20" spans="1:7" s="31" customFormat="1" ht="13.5" customHeight="1">
      <c r="A20" s="71">
        <f t="shared" si="0"/>
      </c>
      <c r="B20" s="106"/>
      <c r="F20" s="55"/>
      <c r="G20" s="108">
        <f t="shared" si="1"/>
      </c>
    </row>
    <row r="21" spans="1:7" s="31" customFormat="1" ht="13.5" customHeight="1">
      <c r="A21" s="71">
        <f t="shared" si="0"/>
      </c>
      <c r="B21" s="106"/>
      <c r="F21" s="55"/>
      <c r="G21" s="108">
        <f t="shared" si="1"/>
      </c>
    </row>
    <row r="22" spans="1:7" s="31" customFormat="1" ht="13.5" customHeight="1">
      <c r="A22" s="71">
        <f t="shared" si="0"/>
      </c>
      <c r="B22" s="106"/>
      <c r="F22" s="55"/>
      <c r="G22" s="108">
        <f t="shared" si="1"/>
      </c>
    </row>
    <row r="23" spans="1:7" s="31" customFormat="1" ht="13.5" customHeight="1">
      <c r="A23" s="71">
        <f t="shared" si="0"/>
      </c>
      <c r="B23" s="106"/>
      <c r="F23" s="55"/>
      <c r="G23" s="108">
        <f t="shared" si="1"/>
      </c>
    </row>
    <row r="24" spans="1:7" s="31" customFormat="1" ht="13.5" customHeight="1">
      <c r="A24" s="71">
        <f t="shared" si="0"/>
      </c>
      <c r="B24" s="106"/>
      <c r="F24" s="55"/>
      <c r="G24" s="108">
        <f t="shared" si="1"/>
      </c>
    </row>
    <row r="25" spans="1:7" s="31" customFormat="1" ht="13.5" customHeight="1">
      <c r="A25" s="71">
        <f t="shared" si="0"/>
      </c>
      <c r="B25" s="106"/>
      <c r="F25" s="55"/>
      <c r="G25" s="108">
        <f t="shared" si="1"/>
      </c>
    </row>
    <row r="26" spans="1:7" s="31" customFormat="1" ht="13.5" customHeight="1">
      <c r="A26" s="71">
        <f t="shared" si="0"/>
      </c>
      <c r="B26" s="106"/>
      <c r="F26" s="55"/>
      <c r="G26" s="108">
        <f t="shared" si="1"/>
      </c>
    </row>
    <row r="27" spans="1:7" s="31" customFormat="1" ht="13.5" customHeight="1">
      <c r="A27" s="71">
        <f t="shared" si="0"/>
      </c>
      <c r="B27" s="106"/>
      <c r="F27" s="55"/>
      <c r="G27" s="108">
        <f t="shared" si="1"/>
      </c>
    </row>
    <row r="28" spans="1:7" s="31" customFormat="1" ht="13.5" customHeight="1">
      <c r="A28" s="71">
        <f t="shared" si="0"/>
      </c>
      <c r="B28" s="106"/>
      <c r="F28" s="55"/>
      <c r="G28" s="108">
        <f t="shared" si="1"/>
      </c>
    </row>
    <row r="29" spans="1:7" s="31" customFormat="1" ht="13.5" customHeight="1">
      <c r="A29" s="71">
        <f t="shared" si="0"/>
      </c>
      <c r="B29" s="106"/>
      <c r="F29" s="55"/>
      <c r="G29" s="108">
        <f t="shared" si="1"/>
      </c>
    </row>
    <row r="30" spans="1:7" s="31" customFormat="1" ht="13.5" customHeight="1">
      <c r="A30" s="71">
        <f t="shared" si="0"/>
      </c>
      <c r="B30" s="106"/>
      <c r="F30" s="55"/>
      <c r="G30" s="108">
        <f t="shared" si="1"/>
      </c>
    </row>
    <row r="31" spans="1:7" s="31" customFormat="1" ht="13.5" customHeight="1">
      <c r="A31" s="71">
        <f t="shared" si="0"/>
      </c>
      <c r="B31" s="106"/>
      <c r="F31" s="55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55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55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56"/>
      <c r="G34" s="108">
        <f t="shared" si="1"/>
      </c>
    </row>
    <row r="35" spans="1:7" s="31" customFormat="1" ht="13.5" customHeight="1">
      <c r="A35" s="71">
        <f aca="true" t="shared" si="2" ref="A35:A51">IF(F35&gt;0,(ROW()-3)&amp;".","")</f>
      </c>
      <c r="B35" s="106"/>
      <c r="C35" s="35"/>
      <c r="D35" s="36"/>
      <c r="E35" s="35"/>
      <c r="F35" s="55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55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55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55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55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55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55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55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55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55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55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55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55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55"/>
      <c r="G48" s="108">
        <f t="shared" si="1"/>
      </c>
    </row>
    <row r="49" spans="1:7" s="31" customFormat="1" ht="13.5" customHeight="1">
      <c r="A49" s="71">
        <f t="shared" si="2"/>
      </c>
      <c r="B49" s="106"/>
      <c r="C49" s="35"/>
      <c r="D49" s="36"/>
      <c r="E49" s="35"/>
      <c r="F49" s="55"/>
      <c r="G49" s="108">
        <f t="shared" si="1"/>
      </c>
    </row>
    <row r="50" spans="1:7" s="31" customFormat="1" ht="13.5" customHeight="1">
      <c r="A50" s="71">
        <f t="shared" si="2"/>
      </c>
      <c r="B50" s="106"/>
      <c r="C50" s="35"/>
      <c r="D50" s="36"/>
      <c r="E50" s="35"/>
      <c r="F50" s="55"/>
      <c r="G50" s="108">
        <f t="shared" si="1"/>
      </c>
    </row>
    <row r="51" spans="1:7" s="31" customFormat="1" ht="13.5" customHeight="1" thickBot="1">
      <c r="A51" s="73" t="str">
        <f t="shared" si="2"/>
        <v>48.</v>
      </c>
      <c r="B51" s="109"/>
      <c r="C51" s="40"/>
      <c r="D51" s="41"/>
      <c r="E51" s="40"/>
      <c r="F51" s="57">
        <v>8.5</v>
      </c>
      <c r="G51" s="108">
        <f t="shared" si="1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60" customWidth="1"/>
    <col min="7" max="7" width="8.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8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71" t="str">
        <f>IF(D4&gt;0,(ROW()-3)&amp;".","")</f>
        <v>1.</v>
      </c>
      <c r="B4" s="35" t="s">
        <v>121</v>
      </c>
      <c r="C4" s="35"/>
      <c r="D4" s="64">
        <v>2</v>
      </c>
      <c r="E4" s="68" t="str">
        <f aca="true" t="shared" si="0" ref="E4:E10">IF(F4=0,"",":")</f>
        <v>:</v>
      </c>
      <c r="F4" s="61">
        <v>52</v>
      </c>
      <c r="G4" s="110">
        <f aca="true" t="shared" si="1" ref="G4:G10">IF(F4&lt;&gt;"",(INT(POWER(305.5-(60*D4+F4),1.85)*0.08713)),"")</f>
        <v>745</v>
      </c>
      <c r="H4" s="113" t="s">
        <v>55</v>
      </c>
      <c r="I4" s="114"/>
      <c r="J4" s="114"/>
      <c r="K4" s="114"/>
      <c r="L4" s="114"/>
    </row>
    <row r="5" spans="1:12" s="31" customFormat="1" ht="18" customHeight="1">
      <c r="A5" s="71" t="str">
        <f>IF(D5&gt;0,(ROW()-3)&amp;".","")</f>
        <v>2.</v>
      </c>
      <c r="B5" s="35" t="s">
        <v>131</v>
      </c>
      <c r="C5" s="35"/>
      <c r="D5" s="65">
        <v>2</v>
      </c>
      <c r="E5" s="68" t="str">
        <f t="shared" si="0"/>
        <v>:</v>
      </c>
      <c r="F5" s="46">
        <v>43.1</v>
      </c>
      <c r="G5" s="110">
        <f t="shared" si="1"/>
        <v>839</v>
      </c>
      <c r="H5" s="114" t="s">
        <v>56</v>
      </c>
      <c r="I5" s="114"/>
      <c r="J5" s="114"/>
      <c r="K5" s="114"/>
      <c r="L5" s="114"/>
    </row>
    <row r="6" spans="1:12" s="31" customFormat="1" ht="18" customHeight="1">
      <c r="A6" s="71" t="str">
        <f>IF(D6&gt;0,(ROW()-3)&amp;".","")</f>
        <v>3.</v>
      </c>
      <c r="B6" s="35" t="s">
        <v>127</v>
      </c>
      <c r="C6" s="35"/>
      <c r="D6" s="64">
        <v>3</v>
      </c>
      <c r="E6" s="68" t="str">
        <f t="shared" si="0"/>
        <v>:</v>
      </c>
      <c r="F6" s="61">
        <v>23.1</v>
      </c>
      <c r="G6" s="110">
        <f t="shared" si="1"/>
        <v>456</v>
      </c>
      <c r="H6" s="48" t="s">
        <v>31</v>
      </c>
      <c r="I6" s="48"/>
      <c r="J6" s="48"/>
      <c r="K6" s="48"/>
      <c r="L6" s="115"/>
    </row>
    <row r="7" spans="1:12" s="31" customFormat="1" ht="18" customHeight="1">
      <c r="A7" s="71" t="str">
        <f>IF(F7&lt;&gt;"",(ROW()-3)&amp;".","")</f>
        <v>4.</v>
      </c>
      <c r="B7" s="35" t="s">
        <v>133</v>
      </c>
      <c r="C7" s="35"/>
      <c r="D7" s="64">
        <v>3</v>
      </c>
      <c r="E7" s="68" t="str">
        <f t="shared" si="0"/>
        <v>:</v>
      </c>
      <c r="F7" s="61">
        <v>10.1</v>
      </c>
      <c r="G7" s="110">
        <f t="shared" si="1"/>
        <v>569</v>
      </c>
      <c r="H7" s="116" t="s">
        <v>57</v>
      </c>
      <c r="I7" s="116"/>
      <c r="J7" s="116"/>
      <c r="K7" s="116"/>
      <c r="L7" s="115"/>
    </row>
    <row r="8" spans="1:12" s="31" customFormat="1" ht="18" customHeight="1">
      <c r="A8" s="71" t="str">
        <f aca="true" t="shared" si="2" ref="A8:A34">IF(D8&gt;0,(ROW()-3)&amp;".","")</f>
        <v>5.</v>
      </c>
      <c r="B8" s="35" t="s">
        <v>145</v>
      </c>
      <c r="C8" s="35"/>
      <c r="D8" s="64">
        <v>3</v>
      </c>
      <c r="E8" s="68" t="str">
        <f t="shared" si="0"/>
        <v>:</v>
      </c>
      <c r="F8" s="61">
        <v>5.6</v>
      </c>
      <c r="G8" s="110">
        <f t="shared" si="1"/>
        <v>610</v>
      </c>
      <c r="H8" s="116" t="s">
        <v>58</v>
      </c>
      <c r="I8" s="116"/>
      <c r="J8" s="116"/>
      <c r="K8" s="116"/>
      <c r="L8" s="115"/>
    </row>
    <row r="9" spans="1:12" s="31" customFormat="1" ht="18" customHeight="1">
      <c r="A9" s="71">
        <f t="shared" si="2"/>
      </c>
      <c r="B9" s="35"/>
      <c r="C9" s="35"/>
      <c r="D9" s="64"/>
      <c r="E9" s="68">
        <f t="shared" si="0"/>
      </c>
      <c r="F9" s="61"/>
      <c r="G9" s="110">
        <f t="shared" si="1"/>
      </c>
      <c r="H9" s="48" t="s">
        <v>27</v>
      </c>
      <c r="I9" s="48"/>
      <c r="J9" s="48"/>
      <c r="K9" s="48"/>
      <c r="L9" s="115"/>
    </row>
    <row r="10" spans="1:7" s="31" customFormat="1" ht="18" customHeight="1">
      <c r="A10" s="71">
        <f t="shared" si="2"/>
      </c>
      <c r="B10" s="66"/>
      <c r="C10" s="35"/>
      <c r="D10" s="35"/>
      <c r="E10" s="68">
        <f t="shared" si="0"/>
      </c>
      <c r="F10" s="61"/>
      <c r="G10" s="110">
        <f t="shared" si="1"/>
      </c>
    </row>
    <row r="11" spans="1:7" s="31" customFormat="1" ht="18" customHeight="1">
      <c r="A11" s="71">
        <f t="shared" si="2"/>
      </c>
      <c r="B11" s="66"/>
      <c r="C11" s="35"/>
      <c r="D11" s="36"/>
      <c r="E11" s="68">
        <f aca="true" t="shared" si="3" ref="E11:E34">IF(F11=0,"",":")</f>
      </c>
      <c r="F11" s="61"/>
      <c r="G11" s="110">
        <f aca="true" t="shared" si="4" ref="G11:G34">IF(F11&lt;&gt;"",(INT(POWER(305.5-(60*D11+F11),1.85)*0.08713)),"")</f>
      </c>
    </row>
    <row r="12" spans="1:7" s="31" customFormat="1" ht="18" customHeight="1">
      <c r="A12" s="71">
        <f t="shared" si="2"/>
      </c>
      <c r="B12" s="66"/>
      <c r="C12" s="35"/>
      <c r="D12" s="36"/>
      <c r="E12" s="68">
        <f t="shared" si="3"/>
      </c>
      <c r="F12" s="61"/>
      <c r="G12" s="110">
        <f t="shared" si="4"/>
      </c>
    </row>
    <row r="13" spans="1:7" s="31" customFormat="1" ht="18" customHeight="1">
      <c r="A13" s="71">
        <f t="shared" si="2"/>
      </c>
      <c r="B13" s="66"/>
      <c r="C13" s="35"/>
      <c r="D13" s="36"/>
      <c r="E13" s="68">
        <f t="shared" si="3"/>
      </c>
      <c r="F13" s="61"/>
      <c r="G13" s="110">
        <f t="shared" si="4"/>
      </c>
    </row>
    <row r="14" spans="1:7" s="31" customFormat="1" ht="18" customHeight="1">
      <c r="A14" s="71">
        <f t="shared" si="2"/>
      </c>
      <c r="B14" s="66"/>
      <c r="C14" s="35"/>
      <c r="D14" s="36"/>
      <c r="E14" s="68">
        <f t="shared" si="3"/>
      </c>
      <c r="F14" s="61"/>
      <c r="G14" s="110">
        <f t="shared" si="4"/>
      </c>
    </row>
    <row r="15" spans="1:7" s="31" customFormat="1" ht="18" customHeight="1">
      <c r="A15" s="71">
        <f t="shared" si="2"/>
      </c>
      <c r="B15" s="66"/>
      <c r="C15" s="35"/>
      <c r="D15" s="36"/>
      <c r="E15" s="68">
        <f t="shared" si="3"/>
      </c>
      <c r="F15" s="61"/>
      <c r="G15" s="110">
        <f t="shared" si="4"/>
      </c>
    </row>
    <row r="16" spans="1:7" s="31" customFormat="1" ht="18" customHeight="1">
      <c r="A16" s="71">
        <f t="shared" si="2"/>
      </c>
      <c r="B16" s="66"/>
      <c r="C16" s="35"/>
      <c r="D16" s="36"/>
      <c r="E16" s="68">
        <f t="shared" si="3"/>
      </c>
      <c r="F16" s="61"/>
      <c r="G16" s="110">
        <f t="shared" si="4"/>
      </c>
    </row>
    <row r="17" spans="1:7" s="31" customFormat="1" ht="18" customHeight="1">
      <c r="A17" s="71">
        <f t="shared" si="2"/>
      </c>
      <c r="B17" s="66"/>
      <c r="C17" s="35"/>
      <c r="D17" s="36"/>
      <c r="E17" s="68">
        <f t="shared" si="3"/>
      </c>
      <c r="F17" s="61"/>
      <c r="G17" s="110">
        <f t="shared" si="4"/>
      </c>
    </row>
    <row r="18" spans="1:7" s="31" customFormat="1" ht="18" customHeight="1">
      <c r="A18" s="71">
        <f t="shared" si="2"/>
      </c>
      <c r="B18" s="66"/>
      <c r="C18" s="35"/>
      <c r="D18" s="36"/>
      <c r="E18" s="68">
        <f t="shared" si="3"/>
      </c>
      <c r="F18" s="61"/>
      <c r="G18" s="110">
        <f t="shared" si="4"/>
      </c>
    </row>
    <row r="19" spans="1:7" s="31" customFormat="1" ht="18" customHeight="1">
      <c r="A19" s="71">
        <f t="shared" si="2"/>
      </c>
      <c r="B19" s="66"/>
      <c r="C19" s="35"/>
      <c r="D19" s="36"/>
      <c r="E19" s="68">
        <f t="shared" si="3"/>
      </c>
      <c r="F19" s="61"/>
      <c r="G19" s="110">
        <f t="shared" si="4"/>
      </c>
    </row>
    <row r="20" spans="1:7" s="31" customFormat="1" ht="18" customHeight="1">
      <c r="A20" s="71">
        <f t="shared" si="2"/>
      </c>
      <c r="B20" s="66"/>
      <c r="C20" s="35"/>
      <c r="D20" s="36"/>
      <c r="E20" s="68">
        <f t="shared" si="3"/>
      </c>
      <c r="F20" s="61"/>
      <c r="G20" s="110">
        <f t="shared" si="4"/>
      </c>
    </row>
    <row r="21" spans="1:7" s="31" customFormat="1" ht="18" customHeight="1">
      <c r="A21" s="71">
        <f t="shared" si="2"/>
      </c>
      <c r="B21" s="66"/>
      <c r="C21" s="35"/>
      <c r="D21" s="36"/>
      <c r="E21" s="68">
        <f t="shared" si="3"/>
      </c>
      <c r="F21" s="61"/>
      <c r="G21" s="110">
        <f t="shared" si="4"/>
      </c>
    </row>
    <row r="22" spans="1:7" s="31" customFormat="1" ht="18" customHeight="1">
      <c r="A22" s="71">
        <f t="shared" si="2"/>
      </c>
      <c r="B22" s="66"/>
      <c r="C22" s="35"/>
      <c r="D22" s="36"/>
      <c r="E22" s="68">
        <f t="shared" si="3"/>
      </c>
      <c r="F22" s="61"/>
      <c r="G22" s="110">
        <f t="shared" si="4"/>
      </c>
    </row>
    <row r="23" spans="1:7" s="31" customFormat="1" ht="18" customHeight="1">
      <c r="A23" s="71">
        <f t="shared" si="2"/>
      </c>
      <c r="B23" s="66"/>
      <c r="C23" s="35"/>
      <c r="D23" s="36"/>
      <c r="E23" s="68">
        <f t="shared" si="3"/>
      </c>
      <c r="F23" s="61"/>
      <c r="G23" s="110">
        <f t="shared" si="4"/>
      </c>
    </row>
    <row r="24" spans="1:7" s="31" customFormat="1" ht="18" customHeight="1">
      <c r="A24" s="71">
        <f t="shared" si="2"/>
      </c>
      <c r="B24" s="66"/>
      <c r="C24" s="35"/>
      <c r="D24" s="36"/>
      <c r="E24" s="68">
        <f t="shared" si="3"/>
      </c>
      <c r="F24" s="61"/>
      <c r="G24" s="110">
        <f t="shared" si="4"/>
      </c>
    </row>
    <row r="25" spans="1:7" s="31" customFormat="1" ht="18" customHeight="1">
      <c r="A25" s="71">
        <f t="shared" si="2"/>
      </c>
      <c r="B25" s="66"/>
      <c r="C25" s="35"/>
      <c r="D25" s="36"/>
      <c r="E25" s="68">
        <f t="shared" si="3"/>
      </c>
      <c r="F25" s="61"/>
      <c r="G25" s="110">
        <f t="shared" si="4"/>
      </c>
    </row>
    <row r="26" spans="1:7" s="31" customFormat="1" ht="18" customHeight="1">
      <c r="A26" s="71">
        <f t="shared" si="2"/>
      </c>
      <c r="B26" s="66"/>
      <c r="C26" s="35"/>
      <c r="D26" s="36"/>
      <c r="E26" s="68">
        <f t="shared" si="3"/>
      </c>
      <c r="F26" s="61"/>
      <c r="G26" s="110">
        <f t="shared" si="4"/>
      </c>
    </row>
    <row r="27" spans="1:7" s="31" customFormat="1" ht="18" customHeight="1">
      <c r="A27" s="71">
        <f t="shared" si="2"/>
      </c>
      <c r="B27" s="66"/>
      <c r="C27" s="35"/>
      <c r="D27" s="36"/>
      <c r="E27" s="68">
        <f t="shared" si="3"/>
      </c>
      <c r="F27" s="61"/>
      <c r="G27" s="110">
        <f t="shared" si="4"/>
      </c>
    </row>
    <row r="28" spans="1:7" s="31" customFormat="1" ht="18" customHeight="1">
      <c r="A28" s="71">
        <f t="shared" si="2"/>
      </c>
      <c r="B28" s="66"/>
      <c r="C28" s="35"/>
      <c r="D28" s="36"/>
      <c r="E28" s="68">
        <f t="shared" si="3"/>
      </c>
      <c r="F28" s="61"/>
      <c r="G28" s="110">
        <f t="shared" si="4"/>
      </c>
    </row>
    <row r="29" spans="1:7" s="31" customFormat="1" ht="18" customHeight="1">
      <c r="A29" s="71">
        <f t="shared" si="2"/>
      </c>
      <c r="B29" s="66"/>
      <c r="C29" s="35"/>
      <c r="D29" s="36"/>
      <c r="E29" s="68">
        <f t="shared" si="3"/>
      </c>
      <c r="F29" s="61"/>
      <c r="G29" s="110">
        <f t="shared" si="4"/>
      </c>
    </row>
    <row r="30" spans="1:7" s="31" customFormat="1" ht="18" customHeight="1">
      <c r="A30" s="71">
        <f t="shared" si="2"/>
      </c>
      <c r="B30" s="66"/>
      <c r="C30" s="35"/>
      <c r="D30" s="36"/>
      <c r="E30" s="68">
        <f t="shared" si="3"/>
      </c>
      <c r="F30" s="61"/>
      <c r="G30" s="110">
        <f t="shared" si="4"/>
      </c>
    </row>
    <row r="31" spans="1:7" s="31" customFormat="1" ht="18" customHeight="1">
      <c r="A31" s="71">
        <f t="shared" si="2"/>
      </c>
      <c r="B31" s="66"/>
      <c r="C31" s="35"/>
      <c r="D31" s="36"/>
      <c r="E31" s="68">
        <f t="shared" si="3"/>
      </c>
      <c r="F31" s="61"/>
      <c r="G31" s="110">
        <f t="shared" si="4"/>
      </c>
    </row>
    <row r="32" spans="1:7" s="31" customFormat="1" ht="18" customHeight="1">
      <c r="A32" s="71">
        <f t="shared" si="2"/>
      </c>
      <c r="B32" s="66"/>
      <c r="C32" s="35"/>
      <c r="D32" s="36"/>
      <c r="E32" s="68">
        <f t="shared" si="3"/>
      </c>
      <c r="F32" s="61"/>
      <c r="G32" s="110">
        <f t="shared" si="4"/>
      </c>
    </row>
    <row r="33" spans="1:7" s="31" customFormat="1" ht="18" customHeight="1">
      <c r="A33" s="71">
        <f t="shared" si="2"/>
      </c>
      <c r="B33" s="66"/>
      <c r="C33" s="35"/>
      <c r="D33" s="36"/>
      <c r="E33" s="68">
        <f t="shared" si="3"/>
      </c>
      <c r="F33" s="61"/>
      <c r="G33" s="110">
        <f t="shared" si="4"/>
      </c>
    </row>
    <row r="34" spans="1:7" s="31" customFormat="1" ht="18" customHeight="1">
      <c r="A34" s="72">
        <f t="shared" si="2"/>
      </c>
      <c r="B34" s="66"/>
      <c r="C34" s="38"/>
      <c r="D34" s="39"/>
      <c r="E34" s="69">
        <f t="shared" si="3"/>
      </c>
      <c r="F34" s="62"/>
      <c r="G34" s="111">
        <f t="shared" si="4"/>
      </c>
    </row>
    <row r="35" spans="1:7" s="31" customFormat="1" ht="18" customHeight="1" thickBot="1">
      <c r="A35" s="73" t="str">
        <f>IF(D35&gt;0,(ROW()-3)&amp;".","")</f>
        <v>32.</v>
      </c>
      <c r="B35" s="67"/>
      <c r="C35" s="40"/>
      <c r="D35" s="41">
        <v>2</v>
      </c>
      <c r="E35" s="70" t="str">
        <f>IF(F35=0,"",":")</f>
        <v>:</v>
      </c>
      <c r="F35" s="63">
        <v>12</v>
      </c>
      <c r="G35" s="112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GNBK</cp:lastModifiedBy>
  <cp:lastPrinted>2006-08-07T05:33:41Z</cp:lastPrinted>
  <dcterms:created xsi:type="dcterms:W3CDTF">2002-10-02T19:58:51Z</dcterms:created>
  <dcterms:modified xsi:type="dcterms:W3CDTF">2013-09-17T09:47:24Z</dcterms:modified>
  <cp:category/>
  <cp:version/>
  <cp:contentType/>
  <cp:contentStatus/>
</cp:coreProperties>
</file>